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05" yWindow="-105" windowWidth="15600" windowHeight="1176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NRI" sheetId="43" r:id="rId9"/>
    <sheet name="HUF" sheetId="42" r:id="rId10"/>
    <sheet name="Public" sheetId="41" r:id="rId11"/>
    <sheet name="Firms" sheetId="40" r:id="rId12"/>
    <sheet name="Distribution of Holding" sheetId="39" r:id="rId13"/>
    <sheet name="Pldgshrs" sheetId="38" r:id="rId14"/>
  </sheets>
  <calcPr calcId="124519"/>
</workbook>
</file>

<file path=xl/calcChain.xml><?xml version="1.0" encoding="utf-8"?>
<calcChain xmlns="http://schemas.openxmlformats.org/spreadsheetml/2006/main">
  <c r="I7" i="13"/>
  <c r="L7"/>
  <c r="M7" s="1"/>
  <c r="Q7"/>
  <c r="S7"/>
  <c r="O7"/>
  <c r="H7"/>
  <c r="I6"/>
  <c r="L6"/>
  <c r="M6" s="1"/>
  <c r="Q6"/>
  <c r="Q8" s="1"/>
  <c r="S6"/>
  <c r="O6"/>
  <c r="O8" s="1"/>
  <c r="H6"/>
  <c r="H8" s="1"/>
  <c r="T8"/>
  <c r="S8"/>
  <c r="R8"/>
  <c r="P8"/>
  <c r="N8"/>
  <c r="L8"/>
  <c r="K8"/>
  <c r="J8"/>
  <c r="I8"/>
  <c r="G8"/>
  <c r="F8"/>
  <c r="E8"/>
  <c r="M61" i="10"/>
  <c r="I61"/>
  <c r="J61" s="1"/>
  <c r="N61"/>
  <c r="P61"/>
  <c r="M60"/>
  <c r="I60"/>
  <c r="J60" s="1"/>
  <c r="N60"/>
  <c r="M59"/>
  <c r="I59"/>
  <c r="J59" s="1"/>
  <c r="N59"/>
  <c r="M58"/>
  <c r="I58"/>
  <c r="J58" s="1"/>
  <c r="N58"/>
  <c r="M57"/>
  <c r="I57"/>
  <c r="J57" s="1"/>
  <c r="N57"/>
  <c r="M56"/>
  <c r="I56"/>
  <c r="J56" s="1"/>
  <c r="N56"/>
  <c r="P56"/>
  <c r="M55"/>
  <c r="I55"/>
  <c r="J55" s="1"/>
  <c r="N55"/>
  <c r="P55"/>
  <c r="M54"/>
  <c r="I54"/>
  <c r="J54" s="1"/>
  <c r="N54"/>
  <c r="M53"/>
  <c r="I53"/>
  <c r="J53" s="1"/>
  <c r="N53"/>
  <c r="M51"/>
  <c r="I51"/>
  <c r="J51" s="1"/>
  <c r="N51"/>
  <c r="M50"/>
  <c r="I50"/>
  <c r="J50" s="1"/>
  <c r="N50"/>
  <c r="M49"/>
  <c r="I49"/>
  <c r="J49" s="1"/>
  <c r="N49"/>
  <c r="M48"/>
  <c r="I48"/>
  <c r="J48" s="1"/>
  <c r="N48"/>
  <c r="M47"/>
  <c r="I47"/>
  <c r="J47" s="1"/>
  <c r="N47"/>
  <c r="M46"/>
  <c r="I46"/>
  <c r="J46" s="1"/>
  <c r="N46"/>
  <c r="M45"/>
  <c r="I45"/>
  <c r="J45" s="1"/>
  <c r="N45"/>
  <c r="M44"/>
  <c r="I44"/>
  <c r="J44" s="1"/>
  <c r="N44"/>
  <c r="M43"/>
  <c r="I43"/>
  <c r="J43" s="1"/>
  <c r="N43"/>
  <c r="M42"/>
  <c r="I42"/>
  <c r="J42" s="1"/>
  <c r="N42"/>
  <c r="M41"/>
  <c r="I41"/>
  <c r="J41" s="1"/>
  <c r="N41"/>
  <c r="M40"/>
  <c r="I40"/>
  <c r="J40" s="1"/>
  <c r="N40"/>
  <c r="M39"/>
  <c r="I39"/>
  <c r="J39" s="1"/>
  <c r="N39"/>
  <c r="M38"/>
  <c r="I38"/>
  <c r="J38" s="1"/>
  <c r="N38"/>
  <c r="M37"/>
  <c r="I37"/>
  <c r="J37" s="1"/>
  <c r="N37"/>
  <c r="M36"/>
  <c r="I36"/>
  <c r="J36" s="1"/>
  <c r="N36"/>
  <c r="P36"/>
  <c r="M35"/>
  <c r="I35"/>
  <c r="J35" s="1"/>
  <c r="N35"/>
  <c r="P35"/>
  <c r="M34"/>
  <c r="I34"/>
  <c r="J34" s="1"/>
  <c r="N34"/>
  <c r="M33"/>
  <c r="I33"/>
  <c r="J33" s="1"/>
  <c r="N33"/>
  <c r="M32"/>
  <c r="I32"/>
  <c r="J32" s="1"/>
  <c r="N32"/>
  <c r="M31"/>
  <c r="I31"/>
  <c r="J31" s="1"/>
  <c r="N31"/>
  <c r="M30"/>
  <c r="I30"/>
  <c r="J30" s="1"/>
  <c r="N30"/>
  <c r="M29"/>
  <c r="I29"/>
  <c r="J29" s="1"/>
  <c r="N29"/>
  <c r="M28"/>
  <c r="I28"/>
  <c r="J28" s="1"/>
  <c r="N28"/>
  <c r="M27"/>
  <c r="I27"/>
  <c r="J27" s="1"/>
  <c r="N27"/>
  <c r="P27"/>
  <c r="M26"/>
  <c r="I26"/>
  <c r="J26" s="1"/>
  <c r="N26"/>
  <c r="M25"/>
  <c r="I25"/>
  <c r="J25" s="1"/>
  <c r="N25"/>
  <c r="P25"/>
  <c r="M24"/>
  <c r="I24"/>
  <c r="J24" s="1"/>
  <c r="N24"/>
  <c r="P24"/>
  <c r="M23"/>
  <c r="I23"/>
  <c r="J23" s="1"/>
  <c r="N23"/>
  <c r="P23"/>
  <c r="M22"/>
  <c r="I22"/>
  <c r="J22" s="1"/>
  <c r="N22"/>
  <c r="P22"/>
  <c r="M21"/>
  <c r="I21"/>
  <c r="J21" s="1"/>
  <c r="N21"/>
  <c r="M20"/>
  <c r="I20"/>
  <c r="J20" s="1"/>
  <c r="N20"/>
  <c r="P20"/>
  <c r="M19"/>
  <c r="I19"/>
  <c r="J19" s="1"/>
  <c r="N19"/>
  <c r="M18"/>
  <c r="I18"/>
  <c r="J18" s="1"/>
  <c r="N18"/>
  <c r="P18"/>
  <c r="M17"/>
  <c r="I17"/>
  <c r="J17" s="1"/>
  <c r="N17"/>
  <c r="M16"/>
  <c r="I16"/>
  <c r="J16" s="1"/>
  <c r="N16"/>
  <c r="M15"/>
  <c r="I15"/>
  <c r="J15" s="1"/>
  <c r="N15"/>
  <c r="P15"/>
  <c r="M14"/>
  <c r="I14"/>
  <c r="J14" s="1"/>
  <c r="N14"/>
  <c r="P14"/>
  <c r="M13"/>
  <c r="I13"/>
  <c r="J13" s="1"/>
  <c r="N13"/>
  <c r="P13"/>
  <c r="M12"/>
  <c r="I12"/>
  <c r="J12" s="1"/>
  <c r="N12"/>
  <c r="P12"/>
  <c r="M11"/>
  <c r="I11"/>
  <c r="J11" s="1"/>
  <c r="N11"/>
  <c r="P11"/>
  <c r="M10"/>
  <c r="I10"/>
  <c r="J10" s="1"/>
  <c r="N10"/>
  <c r="P10"/>
  <c r="M9"/>
  <c r="I9"/>
  <c r="J9" s="1"/>
  <c r="N9"/>
  <c r="M8"/>
  <c r="I8"/>
  <c r="J8" s="1"/>
  <c r="N8"/>
  <c r="P8"/>
  <c r="M7"/>
  <c r="I7"/>
  <c r="J7" s="1"/>
  <c r="N7"/>
  <c r="P7"/>
  <c r="U62"/>
  <c r="S62"/>
  <c r="Q62"/>
  <c r="O62"/>
  <c r="L62"/>
  <c r="K62"/>
  <c r="H62"/>
  <c r="G62"/>
  <c r="F62"/>
  <c r="E62"/>
  <c r="X61"/>
  <c r="W61"/>
  <c r="V61"/>
  <c r="U61"/>
  <c r="S61"/>
  <c r="Q61"/>
  <c r="O61"/>
  <c r="N62"/>
  <c r="L61"/>
  <c r="K61"/>
  <c r="H61"/>
  <c r="G61"/>
  <c r="F61"/>
  <c r="E61"/>
  <c r="X32"/>
  <c r="W32"/>
  <c r="V32"/>
  <c r="U32"/>
  <c r="S32"/>
  <c r="Q32"/>
  <c r="O32"/>
  <c r="L32"/>
  <c r="K32"/>
  <c r="H32"/>
  <c r="G32"/>
  <c r="F32"/>
  <c r="E32"/>
  <c r="X27"/>
  <c r="W27"/>
  <c r="V27"/>
  <c r="U27"/>
  <c r="S27"/>
  <c r="Q27"/>
  <c r="O27"/>
  <c r="M62"/>
  <c r="L27"/>
  <c r="K27"/>
  <c r="I62"/>
  <c r="H27"/>
  <c r="G27"/>
  <c r="F27"/>
  <c r="E27"/>
  <c r="X18"/>
  <c r="W18"/>
  <c r="V18"/>
  <c r="U18"/>
  <c r="S18"/>
  <c r="Q18"/>
  <c r="O18"/>
  <c r="L18"/>
  <c r="K18"/>
  <c r="H18"/>
  <c r="G18"/>
  <c r="F18"/>
  <c r="E18"/>
  <c r="Q28" i="7"/>
  <c r="O28"/>
  <c r="N28"/>
  <c r="K28"/>
  <c r="J28"/>
  <c r="Q27"/>
  <c r="O27"/>
  <c r="N27"/>
  <c r="K27"/>
  <c r="J27"/>
  <c r="Q26"/>
  <c r="O26"/>
  <c r="N26"/>
  <c r="K26"/>
  <c r="J26"/>
  <c r="Q25"/>
  <c r="O25"/>
  <c r="N25"/>
  <c r="K25"/>
  <c r="J25"/>
  <c r="Q24"/>
  <c r="O24"/>
  <c r="N24"/>
  <c r="K24"/>
  <c r="J24"/>
  <c r="Q23"/>
  <c r="O23"/>
  <c r="N23"/>
  <c r="K23"/>
  <c r="J23"/>
  <c r="Q22"/>
  <c r="O22"/>
  <c r="N22"/>
  <c r="K22"/>
  <c r="J22"/>
  <c r="U21"/>
  <c r="S21"/>
  <c r="Q21"/>
  <c r="O21"/>
  <c r="N21"/>
  <c r="K21"/>
  <c r="J21"/>
  <c r="Q20"/>
  <c r="O20"/>
  <c r="N20"/>
  <c r="K20"/>
  <c r="J20"/>
  <c r="Q19"/>
  <c r="O19"/>
  <c r="N19"/>
  <c r="K19"/>
  <c r="J19"/>
  <c r="Q18"/>
  <c r="O18"/>
  <c r="N18"/>
  <c r="K18"/>
  <c r="J18"/>
  <c r="U17"/>
  <c r="S17"/>
  <c r="Q17"/>
  <c r="O17"/>
  <c r="N17"/>
  <c r="K17"/>
  <c r="J17"/>
  <c r="U16"/>
  <c r="S16"/>
  <c r="Q16"/>
  <c r="O16"/>
  <c r="N16"/>
  <c r="K16"/>
  <c r="J16"/>
  <c r="U15"/>
  <c r="S15"/>
  <c r="Q15"/>
  <c r="O15"/>
  <c r="N15"/>
  <c r="K15"/>
  <c r="J15"/>
  <c r="U14"/>
  <c r="S14"/>
  <c r="Q14"/>
  <c r="O14"/>
  <c r="N14"/>
  <c r="K14"/>
  <c r="J14"/>
  <c r="U13"/>
  <c r="S13"/>
  <c r="Q13"/>
  <c r="O13"/>
  <c r="N13"/>
  <c r="K13"/>
  <c r="J13"/>
  <c r="U12"/>
  <c r="S12"/>
  <c r="Q12"/>
  <c r="O12"/>
  <c r="N12"/>
  <c r="K12"/>
  <c r="J12"/>
  <c r="U11"/>
  <c r="S11"/>
  <c r="Q11"/>
  <c r="O11"/>
  <c r="N11"/>
  <c r="K11"/>
  <c r="J11"/>
  <c r="U10"/>
  <c r="S10"/>
  <c r="Q10"/>
  <c r="O10"/>
  <c r="N10"/>
  <c r="K10"/>
  <c r="J10"/>
  <c r="U9"/>
  <c r="S9"/>
  <c r="Q9"/>
  <c r="O9"/>
  <c r="N9"/>
  <c r="K9"/>
  <c r="J9"/>
  <c r="U8"/>
  <c r="S8"/>
  <c r="Q8"/>
  <c r="O8"/>
  <c r="N8"/>
  <c r="K8"/>
  <c r="J8"/>
  <c r="S7"/>
  <c r="U7"/>
  <c r="Q7"/>
  <c r="O7"/>
  <c r="N7"/>
  <c r="K7"/>
  <c r="J7"/>
  <c r="V29"/>
  <c r="T29"/>
  <c r="R29"/>
  <c r="P29"/>
  <c r="M29"/>
  <c r="L29"/>
  <c r="I29"/>
  <c r="H29"/>
  <c r="G29"/>
  <c r="V28"/>
  <c r="T28"/>
  <c r="R28"/>
  <c r="Q29"/>
  <c r="P28"/>
  <c r="O29"/>
  <c r="N29"/>
  <c r="M28"/>
  <c r="L28"/>
  <c r="J29"/>
  <c r="I28"/>
  <c r="H28"/>
  <c r="G28"/>
  <c r="V21"/>
  <c r="U29"/>
  <c r="T21"/>
  <c r="S29"/>
  <c r="R21"/>
  <c r="P21"/>
  <c r="M21"/>
  <c r="L21"/>
  <c r="I21"/>
  <c r="H21"/>
  <c r="G21"/>
  <c r="V7"/>
  <c r="T7"/>
  <c r="R7"/>
  <c r="P7"/>
  <c r="M7"/>
  <c r="L7"/>
  <c r="I7"/>
  <c r="H7"/>
  <c r="G7"/>
  <c r="G10" i="5"/>
  <c r="G9"/>
  <c r="G8"/>
  <c r="G7"/>
  <c r="G6"/>
  <c r="S11"/>
  <c r="Q11"/>
  <c r="P11"/>
  <c r="O11"/>
  <c r="M11"/>
  <c r="L11"/>
  <c r="K11"/>
  <c r="L10" s="1"/>
  <c r="J11"/>
  <c r="I11"/>
  <c r="F11"/>
  <c r="E11"/>
  <c r="D11"/>
  <c r="C11"/>
  <c r="K10"/>
  <c r="L9"/>
  <c r="K9"/>
  <c r="R7"/>
  <c r="R11" s="1"/>
  <c r="L7"/>
  <c r="K7"/>
  <c r="L6"/>
  <c r="K6"/>
  <c r="M8" i="13" l="1"/>
  <c r="P60" i="10"/>
  <c r="P59"/>
  <c r="P58"/>
  <c r="P57"/>
  <c r="P54"/>
  <c r="P53"/>
  <c r="P51"/>
  <c r="P50"/>
  <c r="P49"/>
  <c r="P48"/>
  <c r="P47"/>
  <c r="P46"/>
  <c r="P45"/>
  <c r="P44"/>
  <c r="P43"/>
  <c r="P42"/>
  <c r="P41"/>
  <c r="P40"/>
  <c r="P39"/>
  <c r="P38"/>
  <c r="P37"/>
  <c r="J62"/>
  <c r="P34"/>
  <c r="P33"/>
  <c r="P32"/>
  <c r="P31"/>
  <c r="P30"/>
  <c r="P29"/>
  <c r="P28"/>
  <c r="P26"/>
  <c r="P21"/>
  <c r="P19"/>
  <c r="P17"/>
  <c r="P16"/>
  <c r="P9"/>
  <c r="K29" i="7"/>
  <c r="G11" i="5"/>
  <c r="H10" s="1"/>
  <c r="P62" i="10" l="1"/>
  <c r="N10" i="5"/>
  <c r="H7"/>
  <c r="H6"/>
  <c r="H11" s="1"/>
  <c r="N7"/>
  <c r="N6"/>
  <c r="N11" s="1"/>
</calcChain>
</file>

<file path=xl/sharedStrings.xml><?xml version="1.0" encoding="utf-8"?>
<sst xmlns="http://schemas.openxmlformats.org/spreadsheetml/2006/main" count="778" uniqueCount="450">
  <si>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</si>
  <si>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</si>
  <si>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</si>
  <si>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</si>
  <si>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</si>
  <si>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</si>
  <si>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</si>
  <si>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</si>
  <si>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</si>
  <si>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</si>
  <si>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</si>
  <si>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</si>
  <si>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</si>
  <si>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</si>
  <si>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</si>
  <si>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</si>
  <si>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</si>
  <si>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</si>
  <si>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</si>
  <si>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</si>
  <si>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</si>
  <si>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</si>
  <si>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</si>
  <si>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</si>
  <si>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</si>
  <si>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</si>
  <si>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</si>
  <si>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</si>
  <si>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</si>
  <si>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</si>
  <si>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</si>
  <si>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</si>
  <si>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</si>
  <si>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</si>
  <si>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</si>
  <si>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</si>
  <si>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</si>
  <si>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</si>
  <si>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</si>
  <si>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</si>
  <si>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</si>
  <si>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</si>
  <si>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</si>
  <si>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</si>
  <si>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</si>
  <si>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</si>
  <si>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</si>
  <si>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</si>
  <si>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</si>
  <si>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</si>
  <si>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</si>
  <si>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</si>
  <si>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</si>
  <si>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</si>
  <si>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</si>
  <si>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</si>
  <si>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</si>
  <si>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</si>
  <si>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</si>
  <si>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</si>
  <si>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</si>
  <si>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</si>
  <si>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</si>
  <si>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</si>
  <si>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</si>
  <si>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</si>
  <si>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</si>
  <si>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</si>
  <si>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</si>
  <si>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</si>
  <si>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</si>
  <si>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</si>
  <si>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</si>
  <si>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</si>
  <si>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</si>
  <si>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</si>
  <si>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</si>
  <si>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</si>
  <si>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</si>
  <si>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</si>
  <si>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</si>
  <si>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</si>
  <si>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</si>
  <si>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</si>
  <si>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</si>
  <si>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</si>
  <si>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</si>
  <si>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</si>
  <si>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</si>
  <si>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</si>
  <si>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</si>
  <si>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</si>
  <si>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</si>
  <si>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</si>
  <si>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</si>
  <si>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</si>
  <si>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</si>
  <si>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</si>
  <si>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</si>
  <si>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</si>
  <si>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</si>
  <si>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</si>
  <si>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</si>
  <si>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</si>
  <si>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</si>
  <si>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</si>
  <si>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</si>
  <si>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</si>
  <si>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</si>
  <si>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</si>
  <si>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</si>
  <si>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</si>
  <si>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</si>
  <si>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</si>
  <si>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</si>
  <si>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</si>
  <si>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</si>
  <si>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</si>
  <si>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</si>
  <si>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</si>
  <si>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</si>
  <si>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</si>
  <si>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</si>
  <si>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</si>
  <si>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</si>
  <si>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</si>
  <si>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</si>
  <si>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</si>
  <si>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</si>
  <si>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</si>
  <si>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</si>
  <si>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</si>
  <si>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</si>
  <si>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</si>
  <si>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</si>
  <si>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</si>
  <si>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</si>
  <si>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</si>
  <si>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</si>
  <si>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</si>
  <si>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</si>
  <si>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</si>
  <si>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RELIABLE DATA SERVICES LTD                                  </t>
  </si>
  <si>
    <t>30/06/2024</t>
  </si>
  <si>
    <t>Indian</t>
  </si>
  <si>
    <t>(a)</t>
  </si>
  <si>
    <t>Individual/Hindu Undivided Family</t>
  </si>
  <si>
    <t>SANJAY KUMAR PATHAK</t>
  </si>
  <si>
    <t xml:space="preserve">AANPP1285F                    </t>
  </si>
  <si>
    <t>RAKESH JHA</t>
  </si>
  <si>
    <t xml:space="preserve">ADKPJ6675K                    </t>
  </si>
  <si>
    <t>SUNIL KUMAR RAI</t>
  </si>
  <si>
    <t xml:space="preserve">ACQPR1035A                    </t>
  </si>
  <si>
    <t>SANDEEP KUMAR JHA</t>
  </si>
  <si>
    <t xml:space="preserve">ACUPJ8123D                    </t>
  </si>
  <si>
    <t>ANIL KUMAR JHA</t>
  </si>
  <si>
    <t xml:space="preserve">AGCPJ8322J                    </t>
  </si>
  <si>
    <t>MEENAKSHI PATHAK</t>
  </si>
  <si>
    <t xml:space="preserve">AHBPP1179K                    </t>
  </si>
  <si>
    <t>MEENU RAI</t>
  </si>
  <si>
    <t xml:space="preserve">ALAPR0461R                    </t>
  </si>
  <si>
    <t>SRISHTI JHA</t>
  </si>
  <si>
    <t xml:space="preserve">AIDPJ1525E                    </t>
  </si>
  <si>
    <t>ANSHU JHA</t>
  </si>
  <si>
    <t xml:space="preserve">AHLPJ9925F                    </t>
  </si>
  <si>
    <t>RAVI ANAND JHA</t>
  </si>
  <si>
    <t xml:space="preserve">AZNPJ9584E                    </t>
  </si>
  <si>
    <t>(b)</t>
  </si>
  <si>
    <t>Central Government/State Government(s)</t>
  </si>
  <si>
    <t>(c)</t>
  </si>
  <si>
    <t>Financial Institutions/Banks</t>
  </si>
  <si>
    <t>(d)</t>
  </si>
  <si>
    <t>Any Other (Specify)</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</si>
  <si>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</si>
  <si>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</si>
  <si>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</si>
  <si>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</si>
  <si>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</si>
  <si>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</si>
  <si>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</si>
  <si>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</si>
  <si>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</si>
  <si>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</si>
  <si>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</si>
  <si>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</si>
  <si>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</si>
  <si>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</si>
  <si>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</si>
  <si>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</si>
  <si>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</si>
  <si>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</si>
  <si>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</si>
  <si>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</si>
  <si>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</si>
  <si>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</si>
  <si>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</si>
  <si>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</si>
  <si>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</si>
  <si>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</si>
  <si>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</si>
  <si>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</si>
  <si>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</si>
  <si>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</si>
  <si>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</si>
  <si>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</si>
  <si>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</si>
  <si>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</si>
  <si>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</si>
  <si>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</si>
  <si>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</si>
  <si>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</si>
  <si>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</si>
  <si>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</si>
  <si>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</si>
  <si>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</si>
  <si>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</si>
  <si>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</si>
  <si>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</si>
  <si>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</si>
  <si>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</si>
  <si>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</si>
  <si>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</si>
  <si>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</si>
  <si>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</si>
  <si>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</si>
  <si>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ROHIT SHARMA</t>
  </si>
  <si>
    <t xml:space="preserve">APZPS0344H                    </t>
  </si>
  <si>
    <t>Non Resident Indians (NRIs)</t>
  </si>
  <si>
    <t>Foreign Nationals</t>
  </si>
  <si>
    <t xml:space="preserve"> Foreign Companies</t>
  </si>
  <si>
    <t>(l)</t>
  </si>
  <si>
    <t>Bodies Corporate</t>
  </si>
  <si>
    <t>SAAKSSHAAT INFOTECH PRIVATE LIMITED</t>
  </si>
  <si>
    <t xml:space="preserve">AAVCS8096G                    </t>
  </si>
  <si>
    <t>REAL OUTSOURCING SERVICES PRIVATE LIMITED</t>
  </si>
  <si>
    <t xml:space="preserve">AAHCR0293C                    </t>
  </si>
  <si>
    <t>AIRAN LIMITED</t>
  </si>
  <si>
    <t xml:space="preserve">AAACA9567D                    </t>
  </si>
  <si>
    <t>LOANACHARYA CONSULTANTS</t>
  </si>
  <si>
    <t xml:space="preserve">AACCS2519P                    </t>
  </si>
  <si>
    <t>CQUB INFOSYSTEMS PRIVATE LIMITED</t>
  </si>
  <si>
    <t xml:space="preserve">AAECC8692D                    </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</si>
  <si>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</si>
  <si>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</si>
  <si>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</si>
  <si>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</si>
  <si>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</si>
  <si>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</si>
  <si>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</si>
  <si>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</si>
  <si>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</si>
  <si>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</si>
  <si>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</si>
  <si>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</si>
  <si>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</si>
  <si>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</si>
  <si>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</si>
  <si>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</si>
  <si>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</si>
  <si>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</si>
  <si>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</si>
  <si>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</si>
  <si>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</si>
  <si>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</si>
  <si>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</si>
  <si>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</si>
  <si>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</si>
  <si>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</si>
  <si>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</si>
  <si>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</si>
  <si>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</si>
  <si>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</si>
  <si>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</si>
  <si>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</si>
  <si>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</si>
  <si>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</si>
  <si>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</si>
  <si>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 xml:space="preserve">B4L  </t>
  </si>
  <si>
    <t>LTD - BODIES CORPORATE-DOMESTIC</t>
  </si>
  <si>
    <t xml:space="preserve">AAGCB0134P                    </t>
  </si>
  <si>
    <t>BEELINE BROKING LIMITED</t>
  </si>
  <si>
    <t>LTD - BODIES CORPORATE-STOCK BROKER PROPRIETORY</t>
  </si>
  <si>
    <t xml:space="preserve">AACCH8048J                    </t>
  </si>
  <si>
    <t>HARYANA REFRACTORIES PRIVATE LIMITED</t>
  </si>
  <si>
    <t xml:space="preserve">AAECK2775K                    </t>
  </si>
  <si>
    <t>KRISHA ADVISORY SERVICES PRIVATE LIMITED</t>
  </si>
  <si>
    <t xml:space="preserve">AACCR2790M                    </t>
  </si>
  <si>
    <t>RELIABLE DATA SERVICES LIMITED</t>
  </si>
  <si>
    <t xml:space="preserve">AAACN1797L                    </t>
  </si>
  <si>
    <t>NATIONAL STOCK EXCHANGE OF INDIA LIMITED</t>
  </si>
  <si>
    <t xml:space="preserve">AARCS9507L                    </t>
  </si>
  <si>
    <t>UNFOLDING TAX SOLUTIONS PRIVATE LIMITED</t>
  </si>
  <si>
    <t xml:space="preserve">AABCN3328A                    </t>
  </si>
  <si>
    <t>NITSON AGRO PRODUCTS PRIVATE LIMITED</t>
  </si>
  <si>
    <t xml:space="preserve">AABCA5667R                    </t>
  </si>
  <si>
    <t>AGENCIES RAJASTHAN PRIVATE LTD</t>
  </si>
  <si>
    <t xml:space="preserve">AAACR9172R                    </t>
  </si>
  <si>
    <t>PROLIFE INDUSTRIES LIMITED</t>
  </si>
  <si>
    <t xml:space="preserve">AAACG9648P                    </t>
  </si>
  <si>
    <t>GOENKA BUSINESS AND FINANCE LIMITED</t>
  </si>
  <si>
    <t>Non Resident Indian</t>
  </si>
  <si>
    <t xml:space="preserve">CDXPK8401R                    </t>
  </si>
  <si>
    <t>ABHISHEK KAUSHIK</t>
  </si>
  <si>
    <t xml:space="preserve">B4I  </t>
  </si>
  <si>
    <t>NRI - NRI REPARTIABLE</t>
  </si>
  <si>
    <t xml:space="preserve">AHRPD4831A                    </t>
  </si>
  <si>
    <t>KOUSHIK DUTTA</t>
  </si>
  <si>
    <t>NRI - NRI REPAT NEGATIVE NOMINATION</t>
  </si>
  <si>
    <t xml:space="preserve">ADDPN8570G                    </t>
  </si>
  <si>
    <t>SHABANA NAKHOODA</t>
  </si>
  <si>
    <t>NRN - NRI NON REPARTIABLE</t>
  </si>
  <si>
    <t>HUF</t>
  </si>
  <si>
    <t xml:space="preserve">AAKHA6644J                    </t>
  </si>
  <si>
    <t>ANIL AGRAWAL HUF .</t>
  </si>
  <si>
    <t xml:space="preserve">B4M3 </t>
  </si>
  <si>
    <t>HUF - RESIDENT HUF /APOS</t>
  </si>
  <si>
    <t xml:space="preserve">AANHP5008C                    </t>
  </si>
  <si>
    <t>PRADIP KUMAR AGRAWAL HUF</t>
  </si>
  <si>
    <t xml:space="preserve">ABDHS1881D                    </t>
  </si>
  <si>
    <t>SUNILKUMAR CHANDRAKANT MEHTA HUF .</t>
  </si>
  <si>
    <t xml:space="preserve">AAWHS4420G                    </t>
  </si>
  <si>
    <t>SANDEEP ARORA HUF</t>
  </si>
  <si>
    <t xml:space="preserve">AAQHA0724D                    </t>
  </si>
  <si>
    <t>ANIL KUMAR AGRAWAL HUF</t>
  </si>
  <si>
    <t xml:space="preserve">AACHK9239B                    </t>
  </si>
  <si>
    <t>KISHAN LAL HUF .</t>
  </si>
  <si>
    <t xml:space="preserve">ABDHS2586K                    </t>
  </si>
  <si>
    <t>BHAVESHBHAI HIMATBHAI SANKADASARIYA (HUF)</t>
  </si>
  <si>
    <t xml:space="preserve">AARHR3912H                    </t>
  </si>
  <si>
    <t>RITESH K JAIN HUF</t>
  </si>
  <si>
    <t xml:space="preserve">AAKHS0651K                    </t>
  </si>
  <si>
    <t>SHASHI AGARWAL (HUF)</t>
  </si>
  <si>
    <t xml:space="preserve">AAIHD1753K                    </t>
  </si>
  <si>
    <t>DHANANJAY  RAMESH SHAH HUF</t>
  </si>
  <si>
    <t>HUF - HUF /APOS</t>
  </si>
  <si>
    <t xml:space="preserve">AAHHM8170N                    </t>
  </si>
  <si>
    <t>MAHENDRA AGRAWAL HUF .</t>
  </si>
  <si>
    <t xml:space="preserve">AAGHJ5626K                    </t>
  </si>
  <si>
    <t>JAYESH OTTAMCHAND MEHTA HUF</t>
  </si>
  <si>
    <t xml:space="preserve">AAFHS6482K                    </t>
  </si>
  <si>
    <t>SHAH NIKHIL DHIRAJLAL HUF</t>
  </si>
  <si>
    <t xml:space="preserve">AAFHG1517B                    </t>
  </si>
  <si>
    <t>GAURAV SUKHIJA (HUF) .</t>
  </si>
  <si>
    <t xml:space="preserve">AAEHV8978G                    </t>
  </si>
  <si>
    <t>Vandan Visanji Chheda HUF</t>
  </si>
  <si>
    <t xml:space="preserve">AADHS0558J                    </t>
  </si>
  <si>
    <t>MUKUNDKUMAR JAWANMAL SURANI HUF</t>
  </si>
  <si>
    <t>Individual Shareholders Holding Nominal Share Captial Above Rs. 2 Lac</t>
  </si>
  <si>
    <t xml:space="preserve">B4G  </t>
  </si>
  <si>
    <t>PUB - RESIDENT ORDINARY</t>
  </si>
  <si>
    <t xml:space="preserve">BNGPP0338A                    </t>
  </si>
  <si>
    <t>AJAY KUMAR PANESAR</t>
  </si>
  <si>
    <t>PUB - RESIDENT INDIAN</t>
  </si>
  <si>
    <t xml:space="preserve">AFBPK3344M                    </t>
  </si>
  <si>
    <t>RANJANA KUMAR</t>
  </si>
  <si>
    <t xml:space="preserve">AXMPJ7037P                    </t>
  </si>
  <si>
    <t>ARVIND KUMAR JHA</t>
  </si>
  <si>
    <t xml:space="preserve">AAMPP9762A                    </t>
  </si>
  <si>
    <t>SANTOSH RANI</t>
  </si>
  <si>
    <t xml:space="preserve">AFZPJ3612B                    </t>
  </si>
  <si>
    <t>SHYAM KUMAR JHA</t>
  </si>
  <si>
    <t xml:space="preserve">BADPS8713G                    </t>
  </si>
  <si>
    <t>MALAV HARSHAD SHAH</t>
  </si>
  <si>
    <t>PUB - RESIDENT INDIVIDUAL-NEGATIVE NOMINATIONS</t>
  </si>
  <si>
    <t xml:space="preserve">AOJPM0268F                    </t>
  </si>
  <si>
    <t>JAYSHRI S MEHTA</t>
  </si>
  <si>
    <t xml:space="preserve">ACWPD3819L                    </t>
  </si>
  <si>
    <t>JITENDRA MOHANLAL DUHLANI</t>
  </si>
  <si>
    <t xml:space="preserve">ANLPD1916A                    </t>
  </si>
  <si>
    <t>PRIYANKA NISHIT SHAH</t>
  </si>
  <si>
    <t xml:space="preserve">ABKFA4671N                    </t>
  </si>
  <si>
    <t>SUNNY KANTILAL SOLANKI</t>
  </si>
  <si>
    <t xml:space="preserve">B4M5 </t>
  </si>
  <si>
    <t xml:space="preserve">AEEFS7480L                    </t>
  </si>
  <si>
    <t>KAILASH RAMAVATAR GOENKA</t>
  </si>
  <si>
    <t>PUB - STOCK BROKER PROPRIETERY</t>
  </si>
  <si>
    <t xml:space="preserve">AAJFD4160F                    </t>
  </si>
  <si>
    <t>VIPUL DHIRAJLAL SHAH</t>
  </si>
  <si>
    <t>DISTRIBUTION OF 10320000   EQUITY SHARE CAPITAL  AS ON :30/06/2024</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</si>
  <si>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</si>
  <si>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</si>
  <si>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</si>
  <si>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</si>
  <si>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</si>
  <si>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</si>
  <si>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</si>
  <si>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</si>
  <si>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</si>
  <si>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</si>
  <si>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</si>
  <si>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</si>
  <si>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</si>
  <si>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</si>
  <si>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</si>
  <si>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</si>
  <si>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</si>
  <si>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</si>
  <si>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</si>
  <si>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</si>
  <si>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</si>
  <si>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</si>
  <si>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</si>
  <si>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</si>
  <si>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</si>
  <si>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</si>
  <si>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</si>
  <si>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</si>
  <si>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</si>
  <si>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</si>
  <si>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</si>
  <si>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</si>
  <si>
    <t>Pledged Shares</t>
  </si>
  <si>
    <t>Folio No/DPID-Clientid</t>
  </si>
  <si>
    <t>IN30021416291772</t>
  </si>
  <si>
    <t xml:space="preserve">ACYPK3574B                    </t>
  </si>
  <si>
    <t>RAJESH CHUNILAL KATIRA</t>
  </si>
  <si>
    <t>1203510000160433</t>
  </si>
  <si>
    <t>1201060003164597</t>
  </si>
  <si>
    <t xml:space="preserve">BVIPA4028A                    </t>
  </si>
  <si>
    <t>NAINA AGARWAL</t>
  </si>
  <si>
    <t>1201060004478948</t>
  </si>
  <si>
    <t xml:space="preserve">APNPA6015P                    </t>
  </si>
  <si>
    <t>ANKITA AGRAWAL</t>
  </si>
  <si>
    <t>1201060003299306</t>
  </si>
  <si>
    <t xml:space="preserve">ACDPB3998H                    </t>
  </si>
  <si>
    <t>KATIRA CHANDNI RAJESH</t>
  </si>
  <si>
    <t>1203510000160429</t>
  </si>
  <si>
    <t xml:space="preserve">ABFPY7052C                    </t>
  </si>
  <si>
    <t>KUSUM YADAV</t>
  </si>
  <si>
    <t>1203600002305779</t>
  </si>
  <si>
    <t>1201060002868921</t>
  </si>
  <si>
    <t xml:space="preserve">CKYPS9793Q                    </t>
  </si>
  <si>
    <t>PANNA UTTAMKUMAR SHAH</t>
  </si>
  <si>
    <t>1202870000084693</t>
  </si>
  <si>
    <t xml:space="preserve">BJAPP9925K                    </t>
  </si>
  <si>
    <t>JALPABEN PARAG PATEL</t>
  </si>
  <si>
    <t>1203600002709705</t>
  </si>
  <si>
    <t xml:space="preserve">AZTPS5763J                    </t>
  </si>
  <si>
    <t>HARDIK DILIPKUMAR SHAH</t>
  </si>
  <si>
    <t>IN30186270652642</t>
  </si>
  <si>
    <t xml:space="preserve">APPPS3592F                    </t>
  </si>
  <si>
    <t>HEMAL RASIKLAL SARVAIYA .</t>
  </si>
  <si>
    <t>1201090007180561</t>
  </si>
  <si>
    <t xml:space="preserve">AMXPM2424K                    </t>
  </si>
  <si>
    <t>MEENAKSHI</t>
  </si>
  <si>
    <t>IN30021417205230</t>
  </si>
  <si>
    <t xml:space="preserve">ALQPP0375C                    </t>
  </si>
  <si>
    <t>SWETA LALITBHAI PATEL</t>
  </si>
  <si>
    <t>1202870000062012</t>
  </si>
  <si>
    <t>1206460000079750</t>
  </si>
</sst>
</file>

<file path=xl/styles.xml><?xml version="1.0" encoding="utf-8"?>
<styleSheet xmlns="http://schemas.openxmlformats.org/spreadsheetml/2006/main">
  <numFmts count="3">
    <numFmt numFmtId="164" formatCode="0_);\(0\)"/>
    <numFmt numFmtId="165" formatCode="00"/>
    <numFmt numFmtId="166" formatCode="0.0000"/>
  </numFmts>
  <fonts count="25">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auto="1"/>
      </right>
      <top style="thin">
        <color indexed="64"/>
      </top>
      <bottom/>
      <diagonal/>
    </border>
    <border>
      <left style="thin">
        <color auto="1"/>
      </left>
      <right style="thin">
        <color indexed="64"/>
      </right>
      <top style="thin">
        <color indexed="64"/>
      </top>
      <bottom/>
      <diagonal/>
    </border>
    <border>
      <left style="thin">
        <color auto="1"/>
      </left>
      <right style="thin">
        <color indexed="64"/>
      </right>
      <top style="thin">
        <color indexed="64"/>
      </top>
      <bottom style="thin">
        <color indexed="64"/>
      </bottom>
      <diagonal/>
    </border>
  </borders>
  <cellStyleXfs count="1">
    <xf numFmtId="0" fontId="0" fillId="0" borderId="0"/>
  </cellStyleXfs>
  <cellXfs count="273">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4"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5" xfId="0" applyFont="1" applyBorder="1" applyAlignment="1">
      <alignment vertical="top"/>
    </xf>
    <xf numFmtId="1" fontId="0" fillId="0" borderId="45" xfId="0" applyNumberFormat="1" applyBorder="1" applyAlignment="1">
      <alignment vertical="top"/>
    </xf>
    <xf numFmtId="49" fontId="0" fillId="0" borderId="45" xfId="0" applyNumberFormat="1" applyBorder="1" applyAlignment="1">
      <alignment vertical="top"/>
    </xf>
    <xf numFmtId="0" fontId="0" fillId="0" borderId="45" xfId="0" applyBorder="1" applyAlignment="1">
      <alignment vertical="top"/>
    </xf>
    <xf numFmtId="166" fontId="0" fillId="0" borderId="45" xfId="0" applyNumberFormat="1" applyBorder="1" applyAlignment="1">
      <alignment vertical="top"/>
    </xf>
    <xf numFmtId="2" fontId="0" fillId="0" borderId="45"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0" fontId="23" fillId="0" borderId="45" xfId="0" applyFont="1" applyBorder="1" applyAlignment="1">
      <alignment vertical="top"/>
    </xf>
    <xf numFmtId="0" fontId="0" fillId="0" borderId="45" xfId="0" applyBorder="1" applyAlignment="1">
      <alignment horizontal="left" vertical="top"/>
    </xf>
    <xf numFmtId="0" fontId="19" fillId="0" borderId="45"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5" xfId="0" applyFont="1" applyBorder="1" applyAlignment="1">
      <alignment vertical="top"/>
    </xf>
    <xf numFmtId="2" fontId="0" fillId="0" borderId="45" xfId="0" applyNumberFormat="1"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0" fillId="0" borderId="48" xfId="0" applyFont="1" applyBorder="1" applyAlignment="1">
      <alignment vertical="top"/>
    </xf>
    <xf numFmtId="0" fontId="12" fillId="0" borderId="49" xfId="0" applyFont="1" applyBorder="1" applyAlignment="1">
      <alignment vertical="top"/>
    </xf>
    <xf numFmtId="0" fontId="12" fillId="0" borderId="50" xfId="0" applyFont="1" applyBorder="1" applyAlignment="1">
      <alignment vertical="top"/>
    </xf>
    <xf numFmtId="2" fontId="12" fillId="0" borderId="50" xfId="0" applyNumberFormat="1" applyFont="1" applyBorder="1" applyAlignment="1">
      <alignment vertical="top"/>
    </xf>
    <xf numFmtId="0" fontId="0" fillId="0" borderId="51" xfId="0" applyFont="1" applyBorder="1" applyAlignment="1">
      <alignment vertical="top"/>
    </xf>
    <xf numFmtId="0" fontId="0" fillId="0" borderId="52" xfId="0" applyFont="1" applyBorder="1" applyAlignment="1">
      <alignment vertical="top"/>
    </xf>
    <xf numFmtId="2" fontId="0" fillId="0" borderId="52" xfId="0" applyNumberFormat="1" applyFont="1" applyBorder="1" applyAlignment="1">
      <alignment vertical="top"/>
    </xf>
    <xf numFmtId="2" fontId="12" fillId="0" borderId="53" xfId="0" applyNumberFormat="1" applyFont="1" applyBorder="1" applyAlignment="1">
      <alignment vertical="top"/>
    </xf>
    <xf numFmtId="0" fontId="12" fillId="0" borderId="46" xfId="0" applyFont="1" applyBorder="1" applyAlignment="1">
      <alignment horizontal="center" vertical="top" wrapText="1"/>
    </xf>
    <xf numFmtId="0" fontId="12" fillId="0" borderId="45" xfId="0" applyFont="1" applyBorder="1" applyAlignment="1">
      <alignment horizontal="center" vertical="top" wrapText="1"/>
    </xf>
    <xf numFmtId="0" fontId="12" fillId="0" borderId="52" xfId="0" applyFont="1" applyBorder="1" applyAlignment="1">
      <alignment horizontal="center" vertical="top" wrapText="1"/>
    </xf>
    <xf numFmtId="0" fontId="0" fillId="0" borderId="46" xfId="0" applyFont="1" applyBorder="1" applyAlignment="1">
      <alignment horizontal="center" vertical="top"/>
    </xf>
    <xf numFmtId="0" fontId="0" fillId="0" borderId="45" xfId="0" applyFont="1" applyBorder="1" applyAlignment="1">
      <alignment horizontal="center" vertical="top"/>
    </xf>
    <xf numFmtId="0" fontId="0" fillId="0" borderId="52" xfId="0" applyFont="1" applyBorder="1" applyAlignment="1">
      <alignment horizontal="center" vertical="top"/>
    </xf>
    <xf numFmtId="0" fontId="12" fillId="0" borderId="47" xfId="0" applyFont="1" applyBorder="1" applyAlignment="1">
      <alignment vertical="top"/>
    </xf>
    <xf numFmtId="0" fontId="12" fillId="0" borderId="48" xfId="0" applyFont="1" applyBorder="1" applyAlignment="1">
      <alignment vertical="top"/>
    </xf>
    <xf numFmtId="0" fontId="12" fillId="0" borderId="51" xfId="0" applyFont="1" applyBorder="1" applyAlignment="1">
      <alignment vertical="top"/>
    </xf>
    <xf numFmtId="0" fontId="19" fillId="0" borderId="54" xfId="0" applyFont="1" applyBorder="1" applyAlignment="1">
      <alignment vertical="top"/>
    </xf>
    <xf numFmtId="0" fontId="19" fillId="0" borderId="43" xfId="0" applyFont="1" applyBorder="1" applyAlignment="1">
      <alignment vertical="top"/>
    </xf>
    <xf numFmtId="0" fontId="19" fillId="0" borderId="55" xfId="0" applyFont="1" applyBorder="1" applyAlignment="1">
      <alignment vertical="top"/>
    </xf>
    <xf numFmtId="1" fontId="0" fillId="0" borderId="54" xfId="0" applyNumberFormat="1" applyBorder="1" applyAlignment="1">
      <alignment vertical="top"/>
    </xf>
    <xf numFmtId="49" fontId="0" fillId="0" borderId="43" xfId="0" applyNumberFormat="1" applyBorder="1" applyAlignment="1">
      <alignment vertical="top"/>
    </xf>
    <xf numFmtId="0" fontId="0" fillId="0" borderId="43" xfId="0" applyBorder="1" applyAlignment="1">
      <alignment vertical="top"/>
    </xf>
    <xf numFmtId="1" fontId="0" fillId="0" borderId="43" xfId="0" applyNumberFormat="1" applyBorder="1" applyAlignment="1">
      <alignment vertical="top"/>
    </xf>
    <xf numFmtId="166" fontId="0" fillId="0" borderId="43" xfId="0" applyNumberFormat="1" applyBorder="1" applyAlignment="1">
      <alignment vertical="top"/>
    </xf>
    <xf numFmtId="2" fontId="0" fillId="0" borderId="43" xfId="0" applyNumberFormat="1" applyBorder="1" applyAlignment="1">
      <alignment vertical="top"/>
    </xf>
    <xf numFmtId="0" fontId="0" fillId="0" borderId="55" xfId="0" applyBorder="1" applyAlignment="1">
      <alignment vertical="top"/>
    </xf>
    <xf numFmtId="0" fontId="0" fillId="0" borderId="32" xfId="0" applyBorder="1" applyAlignment="1">
      <alignment vertical="top"/>
    </xf>
    <xf numFmtId="0" fontId="0" fillId="0" borderId="44" xfId="0" applyBorder="1" applyAlignment="1">
      <alignment vertical="top"/>
    </xf>
    <xf numFmtId="0" fontId="0" fillId="0" borderId="56" xfId="0"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19"/>
  <sheetViews>
    <sheetView tabSelected="1" workbookViewId="0">
      <selection activeCell="J3" sqref="J3"/>
    </sheetView>
  </sheetViews>
  <sheetFormatPr defaultColWidth="9.33203125" defaultRowHeight="15"/>
  <cols>
    <col min="1" max="1" width="4.5" style="6" customWidth="1"/>
    <col min="2" max="2" width="4" style="1" customWidth="1"/>
    <col min="3" max="3" width="40.5" style="1" customWidth="1"/>
    <col min="4" max="8" width="9.33203125" style="1"/>
    <col min="9" max="9" width="3" style="1" customWidth="1"/>
    <col min="10" max="10" width="49.1640625" style="1" customWidth="1"/>
    <col min="11" max="11" width="16" style="1" customWidth="1"/>
    <col min="12" max="16384" width="9.33203125" style="1"/>
  </cols>
  <sheetData>
    <row r="1" spans="1:11" ht="17.100000000000001" customHeight="1">
      <c r="A1" s="57" t="s">
        <v>23</v>
      </c>
      <c r="B1" s="57"/>
      <c r="C1" s="57"/>
      <c r="D1" s="57"/>
      <c r="E1" s="57"/>
      <c r="F1" s="57"/>
      <c r="G1" s="57"/>
      <c r="H1" s="57"/>
      <c r="I1" s="57"/>
      <c r="J1" s="57"/>
      <c r="K1" s="57"/>
    </row>
    <row r="2" spans="1:11" ht="24" customHeight="1">
      <c r="A2" s="58" t="s">
        <v>0</v>
      </c>
      <c r="B2" s="58"/>
      <c r="C2" s="58"/>
      <c r="D2" s="58"/>
      <c r="E2" s="58"/>
      <c r="F2" s="58"/>
      <c r="G2" s="58"/>
      <c r="H2" s="58"/>
      <c r="I2" s="58"/>
      <c r="J2" s="58"/>
      <c r="K2" s="58"/>
    </row>
    <row r="3" spans="1:11" ht="17.100000000000001" customHeight="1">
      <c r="A3" s="5" t="s">
        <v>7</v>
      </c>
      <c r="B3" s="52" t="s">
        <v>1</v>
      </c>
      <c r="C3" s="52"/>
      <c r="D3" s="52"/>
      <c r="E3" s="52"/>
      <c r="F3" s="52"/>
      <c r="G3" s="52"/>
      <c r="H3" s="52"/>
      <c r="I3" s="52"/>
      <c r="J3" s="48" t="s">
        <v>142</v>
      </c>
      <c r="K3" s="29"/>
    </row>
    <row r="4" spans="1:11" ht="17.100000000000001" customHeight="1">
      <c r="A4" s="5" t="s">
        <v>8</v>
      </c>
      <c r="B4" s="52" t="s">
        <v>2</v>
      </c>
      <c r="C4" s="52"/>
      <c r="D4" s="52"/>
      <c r="E4" s="52"/>
      <c r="F4" s="52"/>
      <c r="G4" s="52"/>
      <c r="H4" s="52"/>
      <c r="I4" s="52"/>
      <c r="J4" s="56"/>
      <c r="K4" s="56"/>
    </row>
    <row r="5" spans="1:11" ht="17.100000000000001" customHeight="1">
      <c r="A5" s="5" t="s">
        <v>9</v>
      </c>
      <c r="B5" s="52" t="s">
        <v>24</v>
      </c>
      <c r="C5" s="52"/>
      <c r="D5" s="52"/>
      <c r="E5" s="52"/>
      <c r="F5" s="52"/>
      <c r="G5" s="52"/>
      <c r="H5" s="52"/>
      <c r="I5" s="52"/>
      <c r="J5" s="56"/>
      <c r="K5" s="56"/>
    </row>
    <row r="6" spans="1:11" ht="17.100000000000001" customHeight="1">
      <c r="B6" s="2" t="s">
        <v>3</v>
      </c>
      <c r="C6" s="52" t="s">
        <v>4</v>
      </c>
      <c r="D6" s="52"/>
      <c r="E6" s="52"/>
      <c r="F6" s="52"/>
      <c r="G6" s="52"/>
      <c r="H6" s="52"/>
      <c r="I6" s="52"/>
      <c r="J6" s="135" t="s">
        <v>143</v>
      </c>
      <c r="K6" s="56"/>
    </row>
    <row r="7" spans="1:11" ht="17.100000000000001" customHeight="1">
      <c r="B7" s="2" t="s">
        <v>5</v>
      </c>
      <c r="C7" s="52" t="s">
        <v>6</v>
      </c>
      <c r="D7" s="52"/>
      <c r="E7" s="52"/>
      <c r="F7" s="52"/>
      <c r="G7" s="52"/>
      <c r="H7" s="52"/>
      <c r="I7" s="52"/>
      <c r="J7" s="56"/>
      <c r="K7" s="56"/>
    </row>
    <row r="8" spans="1:11" ht="17.100000000000001" customHeight="1">
      <c r="A8" s="7" t="s">
        <v>10</v>
      </c>
      <c r="B8" s="1" t="s">
        <v>11</v>
      </c>
    </row>
    <row r="10" spans="1:11">
      <c r="B10" s="3"/>
      <c r="C10" s="54" t="s">
        <v>12</v>
      </c>
      <c r="D10" s="54"/>
      <c r="E10" s="54"/>
      <c r="F10" s="54"/>
      <c r="G10" s="54"/>
      <c r="H10" s="54"/>
      <c r="I10" s="54"/>
      <c r="J10" s="8" t="s">
        <v>13</v>
      </c>
      <c r="K10" s="8" t="s">
        <v>14</v>
      </c>
    </row>
    <row r="11" spans="1:11" ht="22.5" customHeight="1">
      <c r="B11" s="4" t="s">
        <v>7</v>
      </c>
      <c r="C11" s="55" t="s">
        <v>15</v>
      </c>
      <c r="D11" s="55"/>
      <c r="E11" s="55"/>
      <c r="F11" s="55"/>
      <c r="G11" s="55"/>
      <c r="H11" s="55"/>
      <c r="I11" s="55"/>
      <c r="J11" s="3"/>
      <c r="K11" s="9" t="s">
        <v>25</v>
      </c>
    </row>
    <row r="12" spans="1:11" ht="21" customHeight="1">
      <c r="B12" s="4" t="s">
        <v>8</v>
      </c>
      <c r="C12" s="55" t="s">
        <v>16</v>
      </c>
      <c r="D12" s="55"/>
      <c r="E12" s="55"/>
      <c r="F12" s="55"/>
      <c r="G12" s="55"/>
      <c r="H12" s="55"/>
      <c r="I12" s="55"/>
      <c r="J12" s="3"/>
      <c r="K12" s="9" t="s">
        <v>25</v>
      </c>
    </row>
    <row r="13" spans="1:11" ht="22.5" customHeight="1">
      <c r="B13" s="4" t="s">
        <v>9</v>
      </c>
      <c r="C13" s="55" t="s">
        <v>17</v>
      </c>
      <c r="D13" s="55"/>
      <c r="E13" s="55"/>
      <c r="F13" s="55"/>
      <c r="G13" s="55"/>
      <c r="H13" s="55"/>
      <c r="I13" s="55"/>
      <c r="J13" s="3"/>
      <c r="K13" s="9" t="s">
        <v>25</v>
      </c>
    </row>
    <row r="14" spans="1:11" ht="30" customHeight="1">
      <c r="B14" s="4" t="s">
        <v>10</v>
      </c>
      <c r="C14" s="55" t="s">
        <v>18</v>
      </c>
      <c r="D14" s="55"/>
      <c r="E14" s="55"/>
      <c r="F14" s="55"/>
      <c r="G14" s="55"/>
      <c r="H14" s="55"/>
      <c r="I14" s="55"/>
      <c r="J14" s="3"/>
      <c r="K14" s="9" t="s">
        <v>25</v>
      </c>
    </row>
    <row r="15" spans="1:11" ht="21" customHeight="1">
      <c r="B15" s="4" t="s">
        <v>20</v>
      </c>
      <c r="C15" s="55" t="s">
        <v>19</v>
      </c>
      <c r="D15" s="55"/>
      <c r="E15" s="55"/>
      <c r="F15" s="55"/>
      <c r="G15" s="55"/>
      <c r="H15" s="55"/>
      <c r="I15" s="55"/>
      <c r="J15" s="3"/>
      <c r="K15" s="9" t="s">
        <v>25</v>
      </c>
    </row>
    <row r="17" spans="1:11" ht="80.25" customHeight="1">
      <c r="B17" s="53" t="s">
        <v>22</v>
      </c>
      <c r="C17" s="53"/>
      <c r="D17" s="53"/>
      <c r="E17" s="53"/>
      <c r="F17" s="53"/>
      <c r="G17" s="53"/>
      <c r="H17" s="53"/>
      <c r="I17" s="53"/>
      <c r="J17" s="53"/>
      <c r="K17" s="53"/>
    </row>
    <row r="19" spans="1:11">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K19"/>
  <sheetViews>
    <sheetView workbookViewId="0">
      <selection sqref="A1:K19"/>
    </sheetView>
  </sheetViews>
  <sheetFormatPr defaultRowHeight="12.75"/>
  <cols>
    <col min="1" max="1" width="6.5" bestFit="1" customWidth="1"/>
    <col min="2" max="2" width="25.5" bestFit="1" customWidth="1"/>
    <col min="3" max="3" width="55.6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28.83203125" bestFit="1" customWidth="1"/>
  </cols>
  <sheetData>
    <row r="1" spans="1:11" s="145" customFormat="1">
      <c r="A1" s="229" t="s">
        <v>247</v>
      </c>
      <c r="B1" s="223" t="s">
        <v>311</v>
      </c>
      <c r="C1" s="223"/>
      <c r="D1" s="223"/>
      <c r="E1" s="223"/>
      <c r="F1" s="223"/>
      <c r="G1" s="223"/>
      <c r="H1" s="223"/>
      <c r="I1" s="223"/>
      <c r="J1" s="223"/>
      <c r="K1" s="223"/>
    </row>
    <row r="2" spans="1:11" s="145" customFormat="1">
      <c r="A2" s="229" t="s">
        <v>267</v>
      </c>
      <c r="B2" s="223" t="s">
        <v>268</v>
      </c>
      <c r="C2" s="223" t="s">
        <v>269</v>
      </c>
      <c r="D2" s="223" t="s">
        <v>270</v>
      </c>
      <c r="E2" s="223" t="s">
        <v>271</v>
      </c>
      <c r="F2" s="223" t="s">
        <v>272</v>
      </c>
      <c r="G2" s="223" t="s">
        <v>273</v>
      </c>
      <c r="H2" s="223" t="s">
        <v>274</v>
      </c>
      <c r="I2" s="223" t="s">
        <v>275</v>
      </c>
      <c r="J2" s="223" t="s">
        <v>276</v>
      </c>
      <c r="K2" s="223" t="s">
        <v>66</v>
      </c>
    </row>
    <row r="3" spans="1:11">
      <c r="A3" s="230">
        <v>1</v>
      </c>
      <c r="B3" s="225" t="s">
        <v>312</v>
      </c>
      <c r="C3" s="226" t="s">
        <v>313</v>
      </c>
      <c r="D3" s="224">
        <v>14400</v>
      </c>
      <c r="E3" s="224">
        <v>0</v>
      </c>
      <c r="F3" s="224">
        <v>14400</v>
      </c>
      <c r="G3" s="227">
        <v>0.13950000000000001</v>
      </c>
      <c r="H3" s="228">
        <v>144000</v>
      </c>
      <c r="I3" s="224">
        <v>0</v>
      </c>
      <c r="J3" s="226" t="s">
        <v>314</v>
      </c>
      <c r="K3" s="226" t="s">
        <v>315</v>
      </c>
    </row>
    <row r="4" spans="1:11">
      <c r="A4" s="230">
        <v>2</v>
      </c>
      <c r="B4" s="225" t="s">
        <v>316</v>
      </c>
      <c r="C4" s="226" t="s">
        <v>317</v>
      </c>
      <c r="D4" s="224">
        <v>9600</v>
      </c>
      <c r="E4" s="224">
        <v>0</v>
      </c>
      <c r="F4" s="224">
        <v>9600</v>
      </c>
      <c r="G4" s="227">
        <v>9.2999999999999999E-2</v>
      </c>
      <c r="H4" s="228">
        <v>96000</v>
      </c>
      <c r="I4" s="224">
        <v>0</v>
      </c>
      <c r="J4" s="226" t="s">
        <v>314</v>
      </c>
      <c r="K4" s="226" t="s">
        <v>315</v>
      </c>
    </row>
    <row r="5" spans="1:11">
      <c r="A5" s="230">
        <v>3</v>
      </c>
      <c r="B5" s="225" t="s">
        <v>318</v>
      </c>
      <c r="C5" s="226" t="s">
        <v>319</v>
      </c>
      <c r="D5" s="224">
        <v>4800</v>
      </c>
      <c r="E5" s="224">
        <v>0</v>
      </c>
      <c r="F5" s="224">
        <v>4800</v>
      </c>
      <c r="G5" s="227">
        <v>4.65E-2</v>
      </c>
      <c r="H5" s="228">
        <v>48000</v>
      </c>
      <c r="I5" s="224">
        <v>0</v>
      </c>
      <c r="J5" s="226" t="s">
        <v>314</v>
      </c>
      <c r="K5" s="226" t="s">
        <v>315</v>
      </c>
    </row>
    <row r="6" spans="1:11">
      <c r="A6" s="230">
        <v>4</v>
      </c>
      <c r="B6" s="225" t="s">
        <v>320</v>
      </c>
      <c r="C6" s="226" t="s">
        <v>321</v>
      </c>
      <c r="D6" s="224">
        <v>4800</v>
      </c>
      <c r="E6" s="224">
        <v>0</v>
      </c>
      <c r="F6" s="224">
        <v>4800</v>
      </c>
      <c r="G6" s="227">
        <v>4.65E-2</v>
      </c>
      <c r="H6" s="228">
        <v>48000</v>
      </c>
      <c r="I6" s="224">
        <v>0</v>
      </c>
      <c r="J6" s="226" t="s">
        <v>314</v>
      </c>
      <c r="K6" s="226" t="s">
        <v>315</v>
      </c>
    </row>
    <row r="7" spans="1:11">
      <c r="A7" s="230">
        <v>5</v>
      </c>
      <c r="B7" s="225" t="s">
        <v>322</v>
      </c>
      <c r="C7" s="226" t="s">
        <v>323</v>
      </c>
      <c r="D7" s="224">
        <v>4800</v>
      </c>
      <c r="E7" s="224">
        <v>0</v>
      </c>
      <c r="F7" s="224">
        <v>4800</v>
      </c>
      <c r="G7" s="227">
        <v>4.65E-2</v>
      </c>
      <c r="H7" s="228">
        <v>48000</v>
      </c>
      <c r="I7" s="224">
        <v>0</v>
      </c>
      <c r="J7" s="226" t="s">
        <v>314</v>
      </c>
      <c r="K7" s="226" t="s">
        <v>315</v>
      </c>
    </row>
    <row r="8" spans="1:11">
      <c r="A8" s="230">
        <v>6</v>
      </c>
      <c r="B8" s="225" t="s">
        <v>324</v>
      </c>
      <c r="C8" s="226" t="s">
        <v>325</v>
      </c>
      <c r="D8" s="224">
        <v>4800</v>
      </c>
      <c r="E8" s="224">
        <v>0</v>
      </c>
      <c r="F8" s="224">
        <v>4800</v>
      </c>
      <c r="G8" s="227">
        <v>4.65E-2</v>
      </c>
      <c r="H8" s="228">
        <v>48000</v>
      </c>
      <c r="I8" s="224">
        <v>0</v>
      </c>
      <c r="J8" s="226" t="s">
        <v>314</v>
      </c>
      <c r="K8" s="226" t="s">
        <v>315</v>
      </c>
    </row>
    <row r="9" spans="1:11">
      <c r="A9" s="230">
        <v>7</v>
      </c>
      <c r="B9" s="225" t="s">
        <v>326</v>
      </c>
      <c r="C9" s="226" t="s">
        <v>327</v>
      </c>
      <c r="D9" s="224">
        <v>2400</v>
      </c>
      <c r="E9" s="224">
        <v>0</v>
      </c>
      <c r="F9" s="224">
        <v>2400</v>
      </c>
      <c r="G9" s="227">
        <v>2.3300000000000001E-2</v>
      </c>
      <c r="H9" s="228">
        <v>24000</v>
      </c>
      <c r="I9" s="224">
        <v>0</v>
      </c>
      <c r="J9" s="226" t="s">
        <v>314</v>
      </c>
      <c r="K9" s="226" t="s">
        <v>315</v>
      </c>
    </row>
    <row r="10" spans="1:11">
      <c r="A10" s="230">
        <v>8</v>
      </c>
      <c r="B10" s="225" t="s">
        <v>328</v>
      </c>
      <c r="C10" s="226" t="s">
        <v>329</v>
      </c>
      <c r="D10" s="224">
        <v>2400</v>
      </c>
      <c r="E10" s="224">
        <v>0</v>
      </c>
      <c r="F10" s="224">
        <v>2400</v>
      </c>
      <c r="G10" s="227">
        <v>2.3300000000000001E-2</v>
      </c>
      <c r="H10" s="228">
        <v>24000</v>
      </c>
      <c r="I10" s="224">
        <v>0</v>
      </c>
      <c r="J10" s="226" t="s">
        <v>314</v>
      </c>
      <c r="K10" s="226" t="s">
        <v>315</v>
      </c>
    </row>
    <row r="11" spans="1:11">
      <c r="A11" s="230">
        <v>9</v>
      </c>
      <c r="B11" s="225" t="s">
        <v>330</v>
      </c>
      <c r="C11" s="226" t="s">
        <v>331</v>
      </c>
      <c r="D11" s="224">
        <v>2400</v>
      </c>
      <c r="E11" s="224">
        <v>0</v>
      </c>
      <c r="F11" s="224">
        <v>2400</v>
      </c>
      <c r="G11" s="227">
        <v>2.3300000000000001E-2</v>
      </c>
      <c r="H11" s="228">
        <v>24000</v>
      </c>
      <c r="I11" s="224">
        <v>0</v>
      </c>
      <c r="J11" s="226" t="s">
        <v>314</v>
      </c>
      <c r="K11" s="226" t="s">
        <v>315</v>
      </c>
    </row>
    <row r="12" spans="1:11">
      <c r="A12" s="230">
        <v>10</v>
      </c>
      <c r="B12" s="225" t="s">
        <v>332</v>
      </c>
      <c r="C12" s="226" t="s">
        <v>333</v>
      </c>
      <c r="D12" s="224">
        <v>2400</v>
      </c>
      <c r="E12" s="224">
        <v>0</v>
      </c>
      <c r="F12" s="224">
        <v>2400</v>
      </c>
      <c r="G12" s="227">
        <v>2.3300000000000001E-2</v>
      </c>
      <c r="H12" s="228">
        <v>24000</v>
      </c>
      <c r="I12" s="224">
        <v>0</v>
      </c>
      <c r="J12" s="226" t="s">
        <v>314</v>
      </c>
      <c r="K12" s="226" t="s">
        <v>334</v>
      </c>
    </row>
    <row r="13" spans="1:11">
      <c r="A13" s="230">
        <v>11</v>
      </c>
      <c r="B13" s="225" t="s">
        <v>335</v>
      </c>
      <c r="C13" s="226" t="s">
        <v>336</v>
      </c>
      <c r="D13" s="224">
        <v>2400</v>
      </c>
      <c r="E13" s="224">
        <v>0</v>
      </c>
      <c r="F13" s="224">
        <v>2400</v>
      </c>
      <c r="G13" s="227">
        <v>2.3300000000000001E-2</v>
      </c>
      <c r="H13" s="228">
        <v>24000</v>
      </c>
      <c r="I13" s="224">
        <v>0</v>
      </c>
      <c r="J13" s="226" t="s">
        <v>314</v>
      </c>
      <c r="K13" s="226" t="s">
        <v>315</v>
      </c>
    </row>
    <row r="14" spans="1:11">
      <c r="A14" s="230">
        <v>12</v>
      </c>
      <c r="B14" s="225" t="s">
        <v>337</v>
      </c>
      <c r="C14" s="226" t="s">
        <v>338</v>
      </c>
      <c r="D14" s="224">
        <v>2400</v>
      </c>
      <c r="E14" s="224">
        <v>0</v>
      </c>
      <c r="F14" s="224">
        <v>2400</v>
      </c>
      <c r="G14" s="227">
        <v>2.3300000000000001E-2</v>
      </c>
      <c r="H14" s="228">
        <v>24000</v>
      </c>
      <c r="I14" s="224">
        <v>0</v>
      </c>
      <c r="J14" s="226" t="s">
        <v>314</v>
      </c>
      <c r="K14" s="226" t="s">
        <v>334</v>
      </c>
    </row>
    <row r="15" spans="1:11">
      <c r="A15" s="230">
        <v>13</v>
      </c>
      <c r="B15" s="225" t="s">
        <v>339</v>
      </c>
      <c r="C15" s="226" t="s">
        <v>340</v>
      </c>
      <c r="D15" s="224">
        <v>2400</v>
      </c>
      <c r="E15" s="224">
        <v>0</v>
      </c>
      <c r="F15" s="224">
        <v>2400</v>
      </c>
      <c r="G15" s="227">
        <v>2.3300000000000001E-2</v>
      </c>
      <c r="H15" s="228">
        <v>24000</v>
      </c>
      <c r="I15" s="224">
        <v>0</v>
      </c>
      <c r="J15" s="226" t="s">
        <v>314</v>
      </c>
      <c r="K15" s="226" t="s">
        <v>334</v>
      </c>
    </row>
    <row r="16" spans="1:11">
      <c r="A16" s="230">
        <v>14</v>
      </c>
      <c r="B16" s="225" t="s">
        <v>341</v>
      </c>
      <c r="C16" s="226" t="s">
        <v>342</v>
      </c>
      <c r="D16" s="224">
        <v>2400</v>
      </c>
      <c r="E16" s="224">
        <v>0</v>
      </c>
      <c r="F16" s="224">
        <v>2400</v>
      </c>
      <c r="G16" s="227">
        <v>2.3300000000000001E-2</v>
      </c>
      <c r="H16" s="228">
        <v>24000</v>
      </c>
      <c r="I16" s="224">
        <v>0</v>
      </c>
      <c r="J16" s="226" t="s">
        <v>314</v>
      </c>
      <c r="K16" s="226" t="s">
        <v>315</v>
      </c>
    </row>
    <row r="17" spans="1:11">
      <c r="A17" s="230">
        <v>15</v>
      </c>
      <c r="B17" s="225" t="s">
        <v>343</v>
      </c>
      <c r="C17" s="226" t="s">
        <v>344</v>
      </c>
      <c r="D17" s="224">
        <v>2400</v>
      </c>
      <c r="E17" s="224">
        <v>0</v>
      </c>
      <c r="F17" s="224">
        <v>2400</v>
      </c>
      <c r="G17" s="227">
        <v>2.3300000000000001E-2</v>
      </c>
      <c r="H17" s="228">
        <v>24000</v>
      </c>
      <c r="I17" s="224">
        <v>0</v>
      </c>
      <c r="J17" s="226" t="s">
        <v>314</v>
      </c>
      <c r="K17" s="226" t="s">
        <v>315</v>
      </c>
    </row>
    <row r="18" spans="1:11">
      <c r="A18" s="230">
        <v>16</v>
      </c>
      <c r="B18" s="225" t="s">
        <v>345</v>
      </c>
      <c r="C18" s="226" t="s">
        <v>346</v>
      </c>
      <c r="D18" s="224">
        <v>2400</v>
      </c>
      <c r="E18" s="224">
        <v>0</v>
      </c>
      <c r="F18" s="224">
        <v>2400</v>
      </c>
      <c r="G18" s="227">
        <v>2.3300000000000001E-2</v>
      </c>
      <c r="H18" s="228">
        <v>24000</v>
      </c>
      <c r="I18" s="224">
        <v>0</v>
      </c>
      <c r="J18" s="226" t="s">
        <v>314</v>
      </c>
      <c r="K18" s="226" t="s">
        <v>334</v>
      </c>
    </row>
    <row r="19" spans="1:11">
      <c r="A19" s="231"/>
      <c r="B19" s="232" t="s">
        <v>38</v>
      </c>
      <c r="C19" s="232"/>
      <c r="D19" s="232"/>
      <c r="E19" s="232"/>
      <c r="F19" s="232">
        <v>67200</v>
      </c>
      <c r="G19" s="232">
        <v>0.6512</v>
      </c>
      <c r="H19" s="232">
        <v>672000</v>
      </c>
      <c r="I19" s="232">
        <v>0</v>
      </c>
      <c r="J19" s="232"/>
      <c r="K19" s="23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13"/>
  <sheetViews>
    <sheetView workbookViewId="0">
      <selection sqref="A1:K13"/>
    </sheetView>
  </sheetViews>
  <sheetFormatPr defaultRowHeight="12.75"/>
  <cols>
    <col min="1" max="1" width="6.5" bestFit="1" customWidth="1"/>
    <col min="2" max="2" width="25" bestFit="1" customWidth="1"/>
    <col min="3" max="3" width="34.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57.5" bestFit="1" customWidth="1"/>
  </cols>
  <sheetData>
    <row r="1" spans="1:11" ht="18.75">
      <c r="A1" s="236" t="s">
        <v>347</v>
      </c>
      <c r="B1" s="233"/>
      <c r="C1" s="233"/>
      <c r="D1" s="233"/>
      <c r="E1" s="233"/>
      <c r="F1" s="233"/>
      <c r="G1" s="233"/>
      <c r="H1" s="233"/>
      <c r="I1" s="226"/>
      <c r="J1" s="226"/>
      <c r="K1" s="234"/>
    </row>
    <row r="2" spans="1:11" s="145" customFormat="1">
      <c r="A2" s="229" t="s">
        <v>267</v>
      </c>
      <c r="B2" s="223" t="s">
        <v>268</v>
      </c>
      <c r="C2" s="223" t="s">
        <v>269</v>
      </c>
      <c r="D2" s="223" t="s">
        <v>270</v>
      </c>
      <c r="E2" s="223" t="s">
        <v>271</v>
      </c>
      <c r="F2" s="223" t="s">
        <v>272</v>
      </c>
      <c r="G2" s="223" t="s">
        <v>273</v>
      </c>
      <c r="H2" s="223" t="s">
        <v>274</v>
      </c>
      <c r="I2" s="223" t="s">
        <v>275</v>
      </c>
      <c r="J2" s="223" t="s">
        <v>276</v>
      </c>
      <c r="K2" s="235" t="s">
        <v>66</v>
      </c>
    </row>
    <row r="3" spans="1:11">
      <c r="A3" s="230">
        <v>1</v>
      </c>
      <c r="B3" s="225" t="s">
        <v>226</v>
      </c>
      <c r="C3" s="226" t="s">
        <v>225</v>
      </c>
      <c r="D3" s="224">
        <v>103200</v>
      </c>
      <c r="E3" s="224">
        <v>0</v>
      </c>
      <c r="F3" s="224">
        <v>103200</v>
      </c>
      <c r="G3" s="227">
        <v>1</v>
      </c>
      <c r="H3" s="224">
        <v>1032000</v>
      </c>
      <c r="I3" s="224">
        <v>0</v>
      </c>
      <c r="J3" s="226" t="s">
        <v>348</v>
      </c>
      <c r="K3" s="234" t="s">
        <v>349</v>
      </c>
    </row>
    <row r="4" spans="1:11">
      <c r="A4" s="230">
        <v>2</v>
      </c>
      <c r="B4" s="225" t="s">
        <v>350</v>
      </c>
      <c r="C4" s="226" t="s">
        <v>351</v>
      </c>
      <c r="D4" s="224">
        <v>93600</v>
      </c>
      <c r="E4" s="224">
        <v>0</v>
      </c>
      <c r="F4" s="224">
        <v>93600</v>
      </c>
      <c r="G4" s="227">
        <v>0.90700000000000003</v>
      </c>
      <c r="H4" s="224">
        <v>936000</v>
      </c>
      <c r="I4" s="224">
        <v>0</v>
      </c>
      <c r="J4" s="226" t="s">
        <v>348</v>
      </c>
      <c r="K4" s="234" t="s">
        <v>352</v>
      </c>
    </row>
    <row r="5" spans="1:11">
      <c r="A5" s="230">
        <v>3</v>
      </c>
      <c r="B5" s="225" t="s">
        <v>353</v>
      </c>
      <c r="C5" s="226" t="s">
        <v>354</v>
      </c>
      <c r="D5" s="224">
        <v>57600</v>
      </c>
      <c r="E5" s="224">
        <v>0</v>
      </c>
      <c r="F5" s="224">
        <v>57600</v>
      </c>
      <c r="G5" s="227">
        <v>0.55810000000000004</v>
      </c>
      <c r="H5" s="224">
        <v>576000</v>
      </c>
      <c r="I5" s="224">
        <v>0</v>
      </c>
      <c r="J5" s="226" t="s">
        <v>348</v>
      </c>
      <c r="K5" s="234" t="s">
        <v>349</v>
      </c>
    </row>
    <row r="6" spans="1:11">
      <c r="A6" s="230">
        <v>4</v>
      </c>
      <c r="B6" s="225" t="s">
        <v>355</v>
      </c>
      <c r="C6" s="226" t="s">
        <v>356</v>
      </c>
      <c r="D6" s="224">
        <v>45600</v>
      </c>
      <c r="E6" s="224">
        <v>0</v>
      </c>
      <c r="F6" s="224">
        <v>45600</v>
      </c>
      <c r="G6" s="227">
        <v>0.44190000000000002</v>
      </c>
      <c r="H6" s="224">
        <v>456000</v>
      </c>
      <c r="I6" s="224">
        <v>0</v>
      </c>
      <c r="J6" s="226" t="s">
        <v>348</v>
      </c>
      <c r="K6" s="234" t="s">
        <v>349</v>
      </c>
    </row>
    <row r="7" spans="1:11">
      <c r="A7" s="230">
        <v>5</v>
      </c>
      <c r="B7" s="225" t="s">
        <v>357</v>
      </c>
      <c r="C7" s="226" t="s">
        <v>358</v>
      </c>
      <c r="D7" s="224">
        <v>40800</v>
      </c>
      <c r="E7" s="224">
        <v>0</v>
      </c>
      <c r="F7" s="224">
        <v>40800</v>
      </c>
      <c r="G7" s="227">
        <v>0.39529999999999998</v>
      </c>
      <c r="H7" s="224">
        <v>408000</v>
      </c>
      <c r="I7" s="224">
        <v>0</v>
      </c>
      <c r="J7" s="226" t="s">
        <v>348</v>
      </c>
      <c r="K7" s="234" t="s">
        <v>349</v>
      </c>
    </row>
    <row r="8" spans="1:11">
      <c r="A8" s="230">
        <v>6</v>
      </c>
      <c r="B8" s="225" t="s">
        <v>359</v>
      </c>
      <c r="C8" s="226" t="s">
        <v>360</v>
      </c>
      <c r="D8" s="224">
        <v>38400</v>
      </c>
      <c r="E8" s="224">
        <v>0</v>
      </c>
      <c r="F8" s="224">
        <v>38400</v>
      </c>
      <c r="G8" s="227">
        <v>0.37209999999999999</v>
      </c>
      <c r="H8" s="224">
        <v>384000</v>
      </c>
      <c r="I8" s="224">
        <v>0</v>
      </c>
      <c r="J8" s="226" t="s">
        <v>348</v>
      </c>
      <c r="K8" s="234" t="s">
        <v>349</v>
      </c>
    </row>
    <row r="9" spans="1:11">
      <c r="A9" s="230">
        <v>7</v>
      </c>
      <c r="B9" s="225" t="s">
        <v>361</v>
      </c>
      <c r="C9" s="226" t="s">
        <v>362</v>
      </c>
      <c r="D9" s="224">
        <v>36000</v>
      </c>
      <c r="E9" s="224">
        <v>0</v>
      </c>
      <c r="F9" s="224">
        <v>36000</v>
      </c>
      <c r="G9" s="227">
        <v>0.3488</v>
      </c>
      <c r="H9" s="224">
        <v>360000</v>
      </c>
      <c r="I9" s="224">
        <v>0</v>
      </c>
      <c r="J9" s="226" t="s">
        <v>348</v>
      </c>
      <c r="K9" s="234" t="s">
        <v>363</v>
      </c>
    </row>
    <row r="10" spans="1:11">
      <c r="A10" s="230">
        <v>8</v>
      </c>
      <c r="B10" s="225" t="s">
        <v>364</v>
      </c>
      <c r="C10" s="226" t="s">
        <v>365</v>
      </c>
      <c r="D10" s="224">
        <v>26400</v>
      </c>
      <c r="E10" s="224">
        <v>0</v>
      </c>
      <c r="F10" s="224">
        <v>26400</v>
      </c>
      <c r="G10" s="227">
        <v>0.25580000000000003</v>
      </c>
      <c r="H10" s="224">
        <v>264000</v>
      </c>
      <c r="I10" s="224">
        <v>0</v>
      </c>
      <c r="J10" s="226" t="s">
        <v>348</v>
      </c>
      <c r="K10" s="234" t="s">
        <v>349</v>
      </c>
    </row>
    <row r="11" spans="1:11">
      <c r="A11" s="230">
        <v>9</v>
      </c>
      <c r="B11" s="225" t="s">
        <v>366</v>
      </c>
      <c r="C11" s="226" t="s">
        <v>367</v>
      </c>
      <c r="D11" s="224">
        <v>26400</v>
      </c>
      <c r="E11" s="224">
        <v>0</v>
      </c>
      <c r="F11" s="224">
        <v>26400</v>
      </c>
      <c r="G11" s="227">
        <v>0.25580000000000003</v>
      </c>
      <c r="H11" s="224">
        <v>264000</v>
      </c>
      <c r="I11" s="224">
        <v>0</v>
      </c>
      <c r="J11" s="226" t="s">
        <v>348</v>
      </c>
      <c r="K11" s="234" t="s">
        <v>352</v>
      </c>
    </row>
    <row r="12" spans="1:11">
      <c r="A12" s="230">
        <v>10</v>
      </c>
      <c r="B12" s="225" t="s">
        <v>368</v>
      </c>
      <c r="C12" s="226" t="s">
        <v>369</v>
      </c>
      <c r="D12" s="224">
        <v>24000</v>
      </c>
      <c r="E12" s="224">
        <v>0</v>
      </c>
      <c r="F12" s="224">
        <v>24000</v>
      </c>
      <c r="G12" s="227">
        <v>0.2326</v>
      </c>
      <c r="H12" s="224">
        <v>240000</v>
      </c>
      <c r="I12" s="224">
        <v>0</v>
      </c>
      <c r="J12" s="226" t="s">
        <v>348</v>
      </c>
      <c r="K12" s="234" t="s">
        <v>352</v>
      </c>
    </row>
    <row r="13" spans="1:11">
      <c r="A13" s="231"/>
      <c r="B13" s="232" t="s">
        <v>38</v>
      </c>
      <c r="C13" s="232"/>
      <c r="D13" s="232"/>
      <c r="E13" s="232"/>
      <c r="F13" s="232">
        <v>492000</v>
      </c>
      <c r="G13" s="232">
        <v>4.7674000000000003</v>
      </c>
      <c r="H13" s="232">
        <v>4920000</v>
      </c>
      <c r="I13" s="232">
        <v>0</v>
      </c>
      <c r="J13" s="232"/>
      <c r="K13" s="237"/>
    </row>
  </sheetData>
  <mergeCells count="1">
    <mergeCell ref="A1:H1"/>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24.5" bestFit="1" customWidth="1"/>
    <col min="3" max="3" width="35.1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7" bestFit="1" customWidth="1"/>
    <col min="11" max="11" width="57.5" bestFit="1" customWidth="1"/>
  </cols>
  <sheetData>
    <row r="1" spans="1:11" s="145" customFormat="1">
      <c r="A1" s="229" t="s">
        <v>251</v>
      </c>
      <c r="B1" s="223" t="s">
        <v>252</v>
      </c>
      <c r="C1" s="223"/>
      <c r="D1" s="223"/>
      <c r="E1" s="223"/>
      <c r="F1" s="223"/>
      <c r="G1" s="223"/>
      <c r="H1" s="223"/>
      <c r="I1" s="223"/>
      <c r="J1" s="223"/>
      <c r="K1" s="223"/>
    </row>
    <row r="2" spans="1:11" s="145" customFormat="1">
      <c r="A2" s="229" t="s">
        <v>267</v>
      </c>
      <c r="B2" s="223" t="s">
        <v>268</v>
      </c>
      <c r="C2" s="223" t="s">
        <v>269</v>
      </c>
      <c r="D2" s="223" t="s">
        <v>270</v>
      </c>
      <c r="E2" s="223" t="s">
        <v>271</v>
      </c>
      <c r="F2" s="223" t="s">
        <v>272</v>
      </c>
      <c r="G2" s="223" t="s">
        <v>273</v>
      </c>
      <c r="H2" s="223" t="s">
        <v>274</v>
      </c>
      <c r="I2" s="223" t="s">
        <v>275</v>
      </c>
      <c r="J2" s="223" t="s">
        <v>276</v>
      </c>
      <c r="K2" s="223" t="s">
        <v>66</v>
      </c>
    </row>
    <row r="3" spans="1:11">
      <c r="A3" s="230">
        <v>1</v>
      </c>
      <c r="B3" s="225" t="s">
        <v>370</v>
      </c>
      <c r="C3" s="226" t="s">
        <v>371</v>
      </c>
      <c r="D3" s="224">
        <v>64800</v>
      </c>
      <c r="E3" s="224">
        <v>0</v>
      </c>
      <c r="F3" s="224">
        <v>64800</v>
      </c>
      <c r="G3" s="227">
        <v>0.62790000000000001</v>
      </c>
      <c r="H3" s="224">
        <v>648000</v>
      </c>
      <c r="I3" s="224">
        <v>0</v>
      </c>
      <c r="J3" s="226" t="s">
        <v>372</v>
      </c>
      <c r="K3" s="226" t="s">
        <v>363</v>
      </c>
    </row>
    <row r="4" spans="1:11">
      <c r="A4" s="230">
        <v>2</v>
      </c>
      <c r="B4" s="225" t="s">
        <v>373</v>
      </c>
      <c r="C4" s="226" t="s">
        <v>374</v>
      </c>
      <c r="D4" s="224">
        <v>4800</v>
      </c>
      <c r="E4" s="224">
        <v>0</v>
      </c>
      <c r="F4" s="224">
        <v>4800</v>
      </c>
      <c r="G4" s="227">
        <v>4.65E-2</v>
      </c>
      <c r="H4" s="224">
        <v>48000</v>
      </c>
      <c r="I4" s="224">
        <v>0</v>
      </c>
      <c r="J4" s="226" t="s">
        <v>372</v>
      </c>
      <c r="K4" s="226" t="s">
        <v>375</v>
      </c>
    </row>
    <row r="5" spans="1:11">
      <c r="A5" s="230">
        <v>3</v>
      </c>
      <c r="B5" s="225" t="s">
        <v>376</v>
      </c>
      <c r="C5" s="226" t="s">
        <v>377</v>
      </c>
      <c r="D5" s="224">
        <v>2400</v>
      </c>
      <c r="E5" s="224">
        <v>0</v>
      </c>
      <c r="F5" s="224">
        <v>2400</v>
      </c>
      <c r="G5" s="227">
        <v>2.3300000000000001E-2</v>
      </c>
      <c r="H5" s="224">
        <v>24000</v>
      </c>
      <c r="I5" s="224">
        <v>0</v>
      </c>
      <c r="J5" s="226" t="s">
        <v>372</v>
      </c>
      <c r="K5" s="226" t="s">
        <v>352</v>
      </c>
    </row>
    <row r="6" spans="1:11">
      <c r="A6" s="231"/>
      <c r="B6" s="232" t="s">
        <v>38</v>
      </c>
      <c r="C6" s="232"/>
      <c r="D6" s="232"/>
      <c r="E6" s="232"/>
      <c r="F6" s="232">
        <v>72000</v>
      </c>
      <c r="G6" s="232">
        <v>0.69769999999999999</v>
      </c>
      <c r="H6" s="232">
        <v>720000</v>
      </c>
      <c r="I6" s="232">
        <v>0</v>
      </c>
      <c r="J6" s="232"/>
      <c r="K6" s="23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65"/>
  <sheetViews>
    <sheetView topLeftCell="A35" workbookViewId="0">
      <selection activeCell="A55" sqref="A55:E57"/>
    </sheetView>
  </sheetViews>
  <sheetFormatPr defaultRowHeight="12.75"/>
  <cols>
    <col min="1" max="1" width="27" customWidth="1"/>
    <col min="2" max="2" width="23.1640625" customWidth="1"/>
    <col min="3" max="3" width="19.33203125" customWidth="1"/>
    <col min="4" max="4" width="26.6640625" customWidth="1"/>
    <col min="5" max="5" width="23.33203125" customWidth="1"/>
  </cols>
  <sheetData>
    <row r="1" spans="1:5">
      <c r="A1" s="238" t="s">
        <v>142</v>
      </c>
      <c r="B1" s="238"/>
      <c r="C1" s="238"/>
      <c r="D1" s="238"/>
      <c r="E1" s="238"/>
    </row>
    <row r="2" spans="1:5">
      <c r="A2" s="238"/>
      <c r="B2" s="238"/>
      <c r="C2" s="238"/>
      <c r="D2" s="238"/>
      <c r="E2" s="238"/>
    </row>
    <row r="3" spans="1:5" ht="15.75">
      <c r="A3" s="126" t="s">
        <v>378</v>
      </c>
      <c r="B3" s="126"/>
      <c r="C3" s="126"/>
      <c r="D3" s="126"/>
      <c r="E3" s="126"/>
    </row>
    <row r="4" spans="1:5" ht="16.5" thickBot="1">
      <c r="A4" s="126" t="s">
        <v>379</v>
      </c>
      <c r="B4" s="126"/>
      <c r="C4" s="126"/>
      <c r="D4" s="126"/>
      <c r="E4" s="126"/>
    </row>
    <row r="5" spans="1:5">
      <c r="A5" s="242" t="s">
        <v>380</v>
      </c>
      <c r="B5" s="243" t="s">
        <v>381</v>
      </c>
      <c r="C5" s="243" t="s">
        <v>382</v>
      </c>
      <c r="D5" s="243" t="s">
        <v>383</v>
      </c>
      <c r="E5" s="247" t="s">
        <v>384</v>
      </c>
    </row>
    <row r="6" spans="1:5">
      <c r="A6" s="251" t="s">
        <v>385</v>
      </c>
      <c r="B6" s="252"/>
      <c r="C6" s="252"/>
      <c r="D6" s="252" t="s">
        <v>385</v>
      </c>
      <c r="E6" s="253"/>
    </row>
    <row r="7" spans="1:5">
      <c r="A7" s="254">
        <v>1</v>
      </c>
      <c r="B7" s="255">
        <v>2</v>
      </c>
      <c r="C7" s="255">
        <v>3</v>
      </c>
      <c r="D7" s="255">
        <v>4</v>
      </c>
      <c r="E7" s="256">
        <v>5</v>
      </c>
    </row>
    <row r="8" spans="1:5">
      <c r="A8" s="241" t="s">
        <v>386</v>
      </c>
      <c r="B8" s="239">
        <v>1</v>
      </c>
      <c r="C8" s="240">
        <v>0.42</v>
      </c>
      <c r="D8" s="240">
        <v>10</v>
      </c>
      <c r="E8" s="249">
        <v>0</v>
      </c>
    </row>
    <row r="9" spans="1:5">
      <c r="A9" s="241" t="s">
        <v>387</v>
      </c>
      <c r="B9" s="239">
        <v>0</v>
      </c>
      <c r="C9" s="240">
        <v>0</v>
      </c>
      <c r="D9" s="240">
        <v>0</v>
      </c>
      <c r="E9" s="249">
        <v>0</v>
      </c>
    </row>
    <row r="10" spans="1:5">
      <c r="A10" s="241" t="s">
        <v>388</v>
      </c>
      <c r="B10" s="239">
        <v>1</v>
      </c>
      <c r="C10" s="240">
        <v>0.42</v>
      </c>
      <c r="D10" s="240">
        <v>16000</v>
      </c>
      <c r="E10" s="249">
        <v>0.02</v>
      </c>
    </row>
    <row r="11" spans="1:5">
      <c r="A11" s="241" t="s">
        <v>389</v>
      </c>
      <c r="B11" s="239">
        <v>143</v>
      </c>
      <c r="C11" s="240">
        <v>59.58</v>
      </c>
      <c r="D11" s="240">
        <v>3432000</v>
      </c>
      <c r="E11" s="249">
        <v>3.33</v>
      </c>
    </row>
    <row r="12" spans="1:5">
      <c r="A12" s="241" t="s">
        <v>390</v>
      </c>
      <c r="B12" s="239">
        <v>0</v>
      </c>
      <c r="C12" s="240">
        <v>0</v>
      </c>
      <c r="D12" s="240">
        <v>0</v>
      </c>
      <c r="E12" s="249">
        <v>0</v>
      </c>
    </row>
    <row r="13" spans="1:5">
      <c r="A13" s="241" t="s">
        <v>391</v>
      </c>
      <c r="B13" s="239">
        <v>31</v>
      </c>
      <c r="C13" s="240">
        <v>12.92</v>
      </c>
      <c r="D13" s="240">
        <v>1487990</v>
      </c>
      <c r="E13" s="249">
        <v>1.44</v>
      </c>
    </row>
    <row r="14" spans="1:5">
      <c r="A14" s="241" t="s">
        <v>392</v>
      </c>
      <c r="B14" s="239">
        <v>22</v>
      </c>
      <c r="C14" s="240">
        <v>9.17</v>
      </c>
      <c r="D14" s="240">
        <v>1784000</v>
      </c>
      <c r="E14" s="249">
        <v>1.73</v>
      </c>
    </row>
    <row r="15" spans="1:5">
      <c r="A15" s="241" t="s">
        <v>393</v>
      </c>
      <c r="B15" s="239">
        <v>42</v>
      </c>
      <c r="C15" s="240">
        <v>17.5</v>
      </c>
      <c r="D15" s="240">
        <v>96480000</v>
      </c>
      <c r="E15" s="249">
        <v>93.49</v>
      </c>
    </row>
    <row r="16" spans="1:5" ht="13.5" thickBot="1">
      <c r="A16" s="244" t="s">
        <v>394</v>
      </c>
      <c r="B16" s="245">
        <v>240</v>
      </c>
      <c r="C16" s="246">
        <v>100</v>
      </c>
      <c r="D16" s="246">
        <v>103200000</v>
      </c>
      <c r="E16" s="250">
        <v>100</v>
      </c>
    </row>
    <row r="20" spans="1:5" ht="13.5" thickBot="1"/>
    <row r="21" spans="1:5">
      <c r="A21" s="257" t="s">
        <v>395</v>
      </c>
      <c r="B21" s="258"/>
      <c r="C21" s="258"/>
      <c r="D21" s="258"/>
      <c r="E21" s="259"/>
    </row>
    <row r="22" spans="1:5">
      <c r="A22" s="254" t="s">
        <v>396</v>
      </c>
      <c r="B22" s="255" t="s">
        <v>381</v>
      </c>
      <c r="C22" s="255" t="s">
        <v>382</v>
      </c>
      <c r="D22" s="255" t="s">
        <v>397</v>
      </c>
      <c r="E22" s="256" t="s">
        <v>398</v>
      </c>
    </row>
    <row r="23" spans="1:5">
      <c r="A23" s="251">
        <v>1</v>
      </c>
      <c r="B23" s="252">
        <v>2</v>
      </c>
      <c r="C23" s="252">
        <v>3</v>
      </c>
      <c r="D23" s="252">
        <v>4</v>
      </c>
      <c r="E23" s="253">
        <v>5</v>
      </c>
    </row>
    <row r="24" spans="1:5">
      <c r="A24" s="241" t="s">
        <v>399</v>
      </c>
      <c r="B24" s="239">
        <v>1</v>
      </c>
      <c r="C24" s="240">
        <v>0.42</v>
      </c>
      <c r="D24" s="240">
        <v>1</v>
      </c>
      <c r="E24" s="249">
        <v>0</v>
      </c>
    </row>
    <row r="25" spans="1:5">
      <c r="A25" s="241" t="s">
        <v>400</v>
      </c>
      <c r="B25" s="239">
        <v>0</v>
      </c>
      <c r="C25" s="240">
        <v>0</v>
      </c>
      <c r="D25" s="240">
        <v>0</v>
      </c>
      <c r="E25" s="249">
        <v>0</v>
      </c>
    </row>
    <row r="26" spans="1:5">
      <c r="A26" s="241" t="s">
        <v>401</v>
      </c>
      <c r="B26" s="239">
        <v>1</v>
      </c>
      <c r="C26" s="240">
        <v>0.42</v>
      </c>
      <c r="D26" s="240">
        <v>1600</v>
      </c>
      <c r="E26" s="249">
        <v>0.02</v>
      </c>
    </row>
    <row r="27" spans="1:5">
      <c r="A27" s="241" t="s">
        <v>402</v>
      </c>
      <c r="B27" s="239">
        <v>143</v>
      </c>
      <c r="C27" s="240">
        <v>59.58</v>
      </c>
      <c r="D27" s="240">
        <v>343200</v>
      </c>
      <c r="E27" s="249">
        <v>3.33</v>
      </c>
    </row>
    <row r="28" spans="1:5">
      <c r="A28" s="241" t="s">
        <v>403</v>
      </c>
      <c r="B28" s="239">
        <v>0</v>
      </c>
      <c r="C28" s="240">
        <v>0</v>
      </c>
      <c r="D28" s="240">
        <v>0</v>
      </c>
      <c r="E28" s="249">
        <v>0</v>
      </c>
    </row>
    <row r="29" spans="1:5">
      <c r="A29" s="241" t="s">
        <v>404</v>
      </c>
      <c r="B29" s="239">
        <v>31</v>
      </c>
      <c r="C29" s="240">
        <v>12.92</v>
      </c>
      <c r="D29" s="240">
        <v>148799</v>
      </c>
      <c r="E29" s="249">
        <v>1.44</v>
      </c>
    </row>
    <row r="30" spans="1:5">
      <c r="A30" s="241" t="s">
        <v>405</v>
      </c>
      <c r="B30" s="239">
        <v>22</v>
      </c>
      <c r="C30" s="240">
        <v>9.17</v>
      </c>
      <c r="D30" s="240">
        <v>178400</v>
      </c>
      <c r="E30" s="249">
        <v>1.73</v>
      </c>
    </row>
    <row r="31" spans="1:5">
      <c r="A31" s="241" t="s">
        <v>406</v>
      </c>
      <c r="B31" s="239">
        <v>42</v>
      </c>
      <c r="C31" s="240">
        <v>17.5</v>
      </c>
      <c r="D31" s="240">
        <v>9648000</v>
      </c>
      <c r="E31" s="249">
        <v>93.49</v>
      </c>
    </row>
    <row r="32" spans="1:5" ht="13.5" thickBot="1">
      <c r="A32" s="244" t="s">
        <v>394</v>
      </c>
      <c r="B32" s="245">
        <v>240</v>
      </c>
      <c r="C32" s="246">
        <v>100</v>
      </c>
      <c r="D32" s="246">
        <v>10320000</v>
      </c>
      <c r="E32" s="250">
        <v>100</v>
      </c>
    </row>
    <row r="36" spans="1:5" ht="13.5" thickBot="1"/>
    <row r="37" spans="1:5">
      <c r="A37" s="257" t="s">
        <v>407</v>
      </c>
      <c r="B37" s="258"/>
      <c r="C37" s="258"/>
      <c r="D37" s="258"/>
      <c r="E37" s="259"/>
    </row>
    <row r="38" spans="1:5">
      <c r="A38" s="254" t="s">
        <v>380</v>
      </c>
      <c r="B38" s="255" t="s">
        <v>381</v>
      </c>
      <c r="C38" s="255" t="s">
        <v>382</v>
      </c>
      <c r="D38" s="255" t="s">
        <v>383</v>
      </c>
      <c r="E38" s="256" t="s">
        <v>384</v>
      </c>
    </row>
    <row r="39" spans="1:5">
      <c r="A39" s="251" t="s">
        <v>385</v>
      </c>
      <c r="B39" s="252"/>
      <c r="C39" s="252"/>
      <c r="D39" s="252" t="s">
        <v>385</v>
      </c>
      <c r="E39" s="253"/>
    </row>
    <row r="40" spans="1:5">
      <c r="A40" s="241">
        <v>1</v>
      </c>
      <c r="B40" s="239">
        <v>2</v>
      </c>
      <c r="C40" s="239">
        <v>3</v>
      </c>
      <c r="D40" s="239">
        <v>4</v>
      </c>
      <c r="E40" s="248">
        <v>5</v>
      </c>
    </row>
    <row r="41" spans="1:5">
      <c r="A41" s="241" t="s">
        <v>386</v>
      </c>
      <c r="B41" s="239">
        <v>1</v>
      </c>
      <c r="C41" s="240">
        <v>0.4</v>
      </c>
      <c r="D41" s="240">
        <v>10</v>
      </c>
      <c r="E41" s="249">
        <v>0</v>
      </c>
    </row>
    <row r="42" spans="1:5">
      <c r="A42" s="241" t="s">
        <v>387</v>
      </c>
      <c r="B42" s="239">
        <v>0</v>
      </c>
      <c r="C42" s="240">
        <v>0</v>
      </c>
      <c r="D42" s="240">
        <v>0</v>
      </c>
      <c r="E42" s="249">
        <v>0</v>
      </c>
    </row>
    <row r="43" spans="1:5">
      <c r="A43" s="241" t="s">
        <v>388</v>
      </c>
      <c r="B43" s="239">
        <v>1</v>
      </c>
      <c r="C43" s="240">
        <v>0.4</v>
      </c>
      <c r="D43" s="240">
        <v>16000</v>
      </c>
      <c r="E43" s="249">
        <v>0.02</v>
      </c>
    </row>
    <row r="44" spans="1:5">
      <c r="A44" s="241" t="s">
        <v>389</v>
      </c>
      <c r="B44" s="239">
        <v>148</v>
      </c>
      <c r="C44" s="240">
        <v>59.92</v>
      </c>
      <c r="D44" s="240">
        <v>3552000</v>
      </c>
      <c r="E44" s="249">
        <v>3.44</v>
      </c>
    </row>
    <row r="45" spans="1:5">
      <c r="A45" s="241" t="s">
        <v>390</v>
      </c>
      <c r="B45" s="239">
        <v>0</v>
      </c>
      <c r="C45" s="240">
        <v>0</v>
      </c>
      <c r="D45" s="240">
        <v>0</v>
      </c>
      <c r="E45" s="249">
        <v>0</v>
      </c>
    </row>
    <row r="46" spans="1:5">
      <c r="A46" s="241" t="s">
        <v>391</v>
      </c>
      <c r="B46" s="239">
        <v>30</v>
      </c>
      <c r="C46" s="240">
        <v>12.15</v>
      </c>
      <c r="D46" s="240">
        <v>1439990</v>
      </c>
      <c r="E46" s="249">
        <v>1.4</v>
      </c>
    </row>
    <row r="47" spans="1:5">
      <c r="A47" s="241" t="s">
        <v>392</v>
      </c>
      <c r="B47" s="239">
        <v>22</v>
      </c>
      <c r="C47" s="240">
        <v>8.91</v>
      </c>
      <c r="D47" s="240">
        <v>1760000</v>
      </c>
      <c r="E47" s="249">
        <v>1.71</v>
      </c>
    </row>
    <row r="48" spans="1:5">
      <c r="A48" s="241" t="s">
        <v>393</v>
      </c>
      <c r="B48" s="239">
        <v>45</v>
      </c>
      <c r="C48" s="240">
        <v>18.22</v>
      </c>
      <c r="D48" s="240">
        <v>96432000</v>
      </c>
      <c r="E48" s="249">
        <v>93.44</v>
      </c>
    </row>
    <row r="49" spans="1:5" ht="13.5" thickBot="1">
      <c r="A49" s="244" t="s">
        <v>394</v>
      </c>
      <c r="B49" s="245">
        <v>247</v>
      </c>
      <c r="C49" s="246">
        <v>100</v>
      </c>
      <c r="D49" s="246">
        <v>103200000</v>
      </c>
      <c r="E49" s="250">
        <v>100</v>
      </c>
    </row>
    <row r="53" spans="1:5" ht="13.5" thickBot="1"/>
    <row r="54" spans="1:5">
      <c r="A54" s="257" t="s">
        <v>408</v>
      </c>
      <c r="B54" s="258"/>
      <c r="C54" s="258"/>
      <c r="D54" s="258"/>
      <c r="E54" s="259"/>
    </row>
    <row r="55" spans="1:5">
      <c r="A55" s="254" t="s">
        <v>396</v>
      </c>
      <c r="B55" s="255" t="s">
        <v>381</v>
      </c>
      <c r="C55" s="255" t="s">
        <v>382</v>
      </c>
      <c r="D55" s="255" t="s">
        <v>409</v>
      </c>
      <c r="E55" s="256" t="s">
        <v>410</v>
      </c>
    </row>
    <row r="56" spans="1:5">
      <c r="A56" s="251">
        <v>1</v>
      </c>
      <c r="B56" s="252">
        <v>2</v>
      </c>
      <c r="C56" s="252">
        <v>3</v>
      </c>
      <c r="D56" s="252">
        <v>4</v>
      </c>
      <c r="E56" s="253">
        <v>5</v>
      </c>
    </row>
    <row r="57" spans="1:5">
      <c r="A57" s="241" t="s">
        <v>399</v>
      </c>
      <c r="B57" s="239">
        <v>1</v>
      </c>
      <c r="C57" s="240">
        <v>0.4</v>
      </c>
      <c r="D57" s="240">
        <v>1</v>
      </c>
      <c r="E57" s="249">
        <v>0</v>
      </c>
    </row>
    <row r="58" spans="1:5">
      <c r="A58" s="241" t="s">
        <v>400</v>
      </c>
      <c r="B58" s="239">
        <v>0</v>
      </c>
      <c r="C58" s="240">
        <v>0</v>
      </c>
      <c r="D58" s="240">
        <v>0</v>
      </c>
      <c r="E58" s="249">
        <v>0</v>
      </c>
    </row>
    <row r="59" spans="1:5">
      <c r="A59" s="241" t="s">
        <v>401</v>
      </c>
      <c r="B59" s="239">
        <v>1</v>
      </c>
      <c r="C59" s="240">
        <v>0.4</v>
      </c>
      <c r="D59" s="240">
        <v>1600</v>
      </c>
      <c r="E59" s="249">
        <v>0.02</v>
      </c>
    </row>
    <row r="60" spans="1:5">
      <c r="A60" s="241" t="s">
        <v>402</v>
      </c>
      <c r="B60" s="239">
        <v>148</v>
      </c>
      <c r="C60" s="240">
        <v>59.92</v>
      </c>
      <c r="D60" s="240">
        <v>355200</v>
      </c>
      <c r="E60" s="249">
        <v>3.44</v>
      </c>
    </row>
    <row r="61" spans="1:5">
      <c r="A61" s="241" t="s">
        <v>403</v>
      </c>
      <c r="B61" s="239">
        <v>0</v>
      </c>
      <c r="C61" s="240">
        <v>0</v>
      </c>
      <c r="D61" s="240">
        <v>0</v>
      </c>
      <c r="E61" s="249">
        <v>0</v>
      </c>
    </row>
    <row r="62" spans="1:5">
      <c r="A62" s="241" t="s">
        <v>404</v>
      </c>
      <c r="B62" s="239">
        <v>30</v>
      </c>
      <c r="C62" s="240">
        <v>12.15</v>
      </c>
      <c r="D62" s="240">
        <v>143999</v>
      </c>
      <c r="E62" s="249">
        <v>1.4</v>
      </c>
    </row>
    <row r="63" spans="1:5">
      <c r="A63" s="241" t="s">
        <v>405</v>
      </c>
      <c r="B63" s="239">
        <v>22</v>
      </c>
      <c r="C63" s="240">
        <v>8.91</v>
      </c>
      <c r="D63" s="240">
        <v>176000</v>
      </c>
      <c r="E63" s="249">
        <v>1.71</v>
      </c>
    </row>
    <row r="64" spans="1:5">
      <c r="A64" s="241" t="s">
        <v>406</v>
      </c>
      <c r="B64" s="239">
        <v>45</v>
      </c>
      <c r="C64" s="240">
        <v>18.22</v>
      </c>
      <c r="D64" s="240">
        <v>9643200</v>
      </c>
      <c r="E64" s="249">
        <v>93.44</v>
      </c>
    </row>
    <row r="65" spans="1:5" ht="13.5" thickBot="1">
      <c r="A65" s="244" t="s">
        <v>394</v>
      </c>
      <c r="B65" s="245">
        <v>247</v>
      </c>
      <c r="C65" s="246">
        <v>100</v>
      </c>
      <c r="D65" s="246">
        <v>10320000</v>
      </c>
      <c r="E65" s="250">
        <v>100</v>
      </c>
    </row>
  </sheetData>
  <mergeCells count="6">
    <mergeCell ref="A1:E2"/>
    <mergeCell ref="A3:E3"/>
    <mergeCell ref="A4:E4"/>
    <mergeCell ref="A21:E21"/>
    <mergeCell ref="A37:E37"/>
    <mergeCell ref="A54:E54"/>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M18"/>
  <sheetViews>
    <sheetView workbookViewId="0">
      <selection sqref="A1:M18"/>
    </sheetView>
  </sheetViews>
  <sheetFormatPr defaultRowHeight="12.75"/>
  <cols>
    <col min="1" max="1" width="6.5" bestFit="1" customWidth="1"/>
    <col min="2" max="2" width="25.5" bestFit="1" customWidth="1"/>
    <col min="3" max="3" width="4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15.5" bestFit="1" customWidth="1"/>
    <col min="11" max="11" width="22.83203125" bestFit="1" customWidth="1"/>
  </cols>
  <sheetData>
    <row r="1" spans="1:13" s="145" customFormat="1">
      <c r="A1" s="260" t="s">
        <v>230</v>
      </c>
      <c r="B1" s="261" t="s">
        <v>411</v>
      </c>
      <c r="C1" s="261"/>
      <c r="D1" s="261"/>
      <c r="E1" s="261"/>
      <c r="F1" s="261"/>
      <c r="G1" s="261"/>
      <c r="H1" s="261"/>
      <c r="I1" s="261"/>
      <c r="J1" s="261"/>
      <c r="K1" s="261"/>
      <c r="L1" s="261"/>
      <c r="M1" s="262"/>
    </row>
    <row r="2" spans="1:13" s="145" customFormat="1">
      <c r="A2" s="260" t="s">
        <v>267</v>
      </c>
      <c r="B2" s="261" t="s">
        <v>268</v>
      </c>
      <c r="C2" s="261" t="s">
        <v>269</v>
      </c>
      <c r="D2" s="261" t="s">
        <v>270</v>
      </c>
      <c r="E2" s="261" t="s">
        <v>271</v>
      </c>
      <c r="F2" s="261" t="s">
        <v>272</v>
      </c>
      <c r="G2" s="261" t="s">
        <v>273</v>
      </c>
      <c r="H2" s="261" t="s">
        <v>274</v>
      </c>
      <c r="I2" s="261" t="s">
        <v>275</v>
      </c>
      <c r="J2" s="261" t="s">
        <v>411</v>
      </c>
      <c r="K2" s="261" t="s">
        <v>412</v>
      </c>
      <c r="L2" s="261"/>
      <c r="M2" s="262"/>
    </row>
    <row r="3" spans="1:13">
      <c r="A3" s="263">
        <v>1</v>
      </c>
      <c r="B3" s="264" t="s">
        <v>366</v>
      </c>
      <c r="C3" s="265" t="s">
        <v>367</v>
      </c>
      <c r="D3" s="266">
        <v>26400</v>
      </c>
      <c r="E3" s="266">
        <v>0</v>
      </c>
      <c r="F3" s="266">
        <v>26400</v>
      </c>
      <c r="G3" s="267">
        <v>0.25580000000000003</v>
      </c>
      <c r="H3" s="268">
        <v>264000</v>
      </c>
      <c r="I3" s="266">
        <v>0</v>
      </c>
      <c r="J3" s="265">
        <v>26400</v>
      </c>
      <c r="K3" s="264" t="s">
        <v>413</v>
      </c>
      <c r="L3" s="265"/>
      <c r="M3" s="269"/>
    </row>
    <row r="4" spans="1:13">
      <c r="A4" s="263">
        <v>2</v>
      </c>
      <c r="B4" s="264" t="s">
        <v>414</v>
      </c>
      <c r="C4" s="265" t="s">
        <v>415</v>
      </c>
      <c r="D4" s="266">
        <v>12000</v>
      </c>
      <c r="E4" s="266">
        <v>0</v>
      </c>
      <c r="F4" s="266">
        <v>12000</v>
      </c>
      <c r="G4" s="267">
        <v>0.1163</v>
      </c>
      <c r="H4" s="268">
        <v>120000</v>
      </c>
      <c r="I4" s="266">
        <v>0</v>
      </c>
      <c r="J4" s="265">
        <v>12000</v>
      </c>
      <c r="K4" s="264" t="s">
        <v>416</v>
      </c>
      <c r="L4" s="265"/>
      <c r="M4" s="269"/>
    </row>
    <row r="5" spans="1:13">
      <c r="A5" s="263">
        <v>3</v>
      </c>
      <c r="B5" s="264" t="s">
        <v>316</v>
      </c>
      <c r="C5" s="265" t="s">
        <v>317</v>
      </c>
      <c r="D5" s="266">
        <v>9600</v>
      </c>
      <c r="E5" s="266">
        <v>0</v>
      </c>
      <c r="F5" s="266">
        <v>9600</v>
      </c>
      <c r="G5" s="267">
        <v>9.2999999999999999E-2</v>
      </c>
      <c r="H5" s="268">
        <v>96000</v>
      </c>
      <c r="I5" s="266">
        <v>0</v>
      </c>
      <c r="J5" s="265">
        <v>9600</v>
      </c>
      <c r="K5" s="264" t="s">
        <v>417</v>
      </c>
      <c r="L5" s="265"/>
      <c r="M5" s="269"/>
    </row>
    <row r="6" spans="1:13">
      <c r="A6" s="263">
        <v>4</v>
      </c>
      <c r="B6" s="264" t="s">
        <v>418</v>
      </c>
      <c r="C6" s="265" t="s">
        <v>419</v>
      </c>
      <c r="D6" s="266">
        <v>4800</v>
      </c>
      <c r="E6" s="266">
        <v>0</v>
      </c>
      <c r="F6" s="266">
        <v>4800</v>
      </c>
      <c r="G6" s="267">
        <v>4.65E-2</v>
      </c>
      <c r="H6" s="268">
        <v>48000</v>
      </c>
      <c r="I6" s="266">
        <v>0</v>
      </c>
      <c r="J6" s="265">
        <v>4800</v>
      </c>
      <c r="K6" s="264" t="s">
        <v>420</v>
      </c>
      <c r="L6" s="265"/>
      <c r="M6" s="269"/>
    </row>
    <row r="7" spans="1:13">
      <c r="A7" s="263">
        <v>5</v>
      </c>
      <c r="B7" s="264" t="s">
        <v>421</v>
      </c>
      <c r="C7" s="265" t="s">
        <v>422</v>
      </c>
      <c r="D7" s="266">
        <v>4800</v>
      </c>
      <c r="E7" s="266">
        <v>0</v>
      </c>
      <c r="F7" s="266">
        <v>4800</v>
      </c>
      <c r="G7" s="267">
        <v>4.65E-2</v>
      </c>
      <c r="H7" s="268">
        <v>48000</v>
      </c>
      <c r="I7" s="266">
        <v>0</v>
      </c>
      <c r="J7" s="265">
        <v>4800</v>
      </c>
      <c r="K7" s="264" t="s">
        <v>423</v>
      </c>
      <c r="L7" s="265"/>
      <c r="M7" s="269"/>
    </row>
    <row r="8" spans="1:13">
      <c r="A8" s="263">
        <v>6</v>
      </c>
      <c r="B8" s="264" t="s">
        <v>424</v>
      </c>
      <c r="C8" s="265" t="s">
        <v>425</v>
      </c>
      <c r="D8" s="266">
        <v>4800</v>
      </c>
      <c r="E8" s="266">
        <v>0</v>
      </c>
      <c r="F8" s="266">
        <v>4800</v>
      </c>
      <c r="G8" s="267">
        <v>4.65E-2</v>
      </c>
      <c r="H8" s="268">
        <v>48000</v>
      </c>
      <c r="I8" s="266">
        <v>0</v>
      </c>
      <c r="J8" s="265">
        <v>4800</v>
      </c>
      <c r="K8" s="264" t="s">
        <v>426</v>
      </c>
      <c r="L8" s="265"/>
      <c r="M8" s="269"/>
    </row>
    <row r="9" spans="1:13">
      <c r="A9" s="263">
        <v>7</v>
      </c>
      <c r="B9" s="264" t="s">
        <v>427</v>
      </c>
      <c r="C9" s="265" t="s">
        <v>428</v>
      </c>
      <c r="D9" s="266">
        <v>4800</v>
      </c>
      <c r="E9" s="266">
        <v>0</v>
      </c>
      <c r="F9" s="266">
        <v>4800</v>
      </c>
      <c r="G9" s="267">
        <v>4.65E-2</v>
      </c>
      <c r="H9" s="268">
        <v>48000</v>
      </c>
      <c r="I9" s="266">
        <v>0</v>
      </c>
      <c r="J9" s="265">
        <v>4800</v>
      </c>
      <c r="K9" s="264" t="s">
        <v>429</v>
      </c>
      <c r="L9" s="265"/>
      <c r="M9" s="269"/>
    </row>
    <row r="10" spans="1:13">
      <c r="A10" s="263">
        <v>8</v>
      </c>
      <c r="B10" s="264" t="s">
        <v>322</v>
      </c>
      <c r="C10" s="265" t="s">
        <v>323</v>
      </c>
      <c r="D10" s="266">
        <v>4800</v>
      </c>
      <c r="E10" s="266">
        <v>0</v>
      </c>
      <c r="F10" s="266">
        <v>4800</v>
      </c>
      <c r="G10" s="267">
        <v>4.65E-2</v>
      </c>
      <c r="H10" s="268">
        <v>48000</v>
      </c>
      <c r="I10" s="266">
        <v>0</v>
      </c>
      <c r="J10" s="265">
        <v>4800</v>
      </c>
      <c r="K10" s="264" t="s">
        <v>430</v>
      </c>
      <c r="L10" s="265"/>
      <c r="M10" s="269"/>
    </row>
    <row r="11" spans="1:13">
      <c r="A11" s="263">
        <v>9</v>
      </c>
      <c r="B11" s="264" t="s">
        <v>431</v>
      </c>
      <c r="C11" s="265" t="s">
        <v>432</v>
      </c>
      <c r="D11" s="266">
        <v>2400</v>
      </c>
      <c r="E11" s="266">
        <v>0</v>
      </c>
      <c r="F11" s="266">
        <v>2400</v>
      </c>
      <c r="G11" s="267">
        <v>2.3300000000000001E-2</v>
      </c>
      <c r="H11" s="268">
        <v>24000</v>
      </c>
      <c r="I11" s="266">
        <v>0</v>
      </c>
      <c r="J11" s="265">
        <v>2400</v>
      </c>
      <c r="K11" s="264" t="s">
        <v>433</v>
      </c>
      <c r="L11" s="265"/>
      <c r="M11" s="269"/>
    </row>
    <row r="12" spans="1:13">
      <c r="A12" s="263">
        <v>10</v>
      </c>
      <c r="B12" s="264" t="s">
        <v>434</v>
      </c>
      <c r="C12" s="265" t="s">
        <v>435</v>
      </c>
      <c r="D12" s="266">
        <v>2400</v>
      </c>
      <c r="E12" s="266">
        <v>0</v>
      </c>
      <c r="F12" s="266">
        <v>2400</v>
      </c>
      <c r="G12" s="267">
        <v>2.3300000000000001E-2</v>
      </c>
      <c r="H12" s="268">
        <v>24000</v>
      </c>
      <c r="I12" s="266">
        <v>0</v>
      </c>
      <c r="J12" s="265">
        <v>2400</v>
      </c>
      <c r="K12" s="264" t="s">
        <v>436</v>
      </c>
      <c r="L12" s="265"/>
      <c r="M12" s="269"/>
    </row>
    <row r="13" spans="1:13">
      <c r="A13" s="263">
        <v>11</v>
      </c>
      <c r="B13" s="264" t="s">
        <v>437</v>
      </c>
      <c r="C13" s="265" t="s">
        <v>438</v>
      </c>
      <c r="D13" s="266">
        <v>2400</v>
      </c>
      <c r="E13" s="266">
        <v>0</v>
      </c>
      <c r="F13" s="266">
        <v>2400</v>
      </c>
      <c r="G13" s="267">
        <v>2.3300000000000001E-2</v>
      </c>
      <c r="H13" s="268">
        <v>24000</v>
      </c>
      <c r="I13" s="266">
        <v>0</v>
      </c>
      <c r="J13" s="265">
        <v>2400</v>
      </c>
      <c r="K13" s="264" t="s">
        <v>439</v>
      </c>
      <c r="L13" s="265"/>
      <c r="M13" s="269"/>
    </row>
    <row r="14" spans="1:13">
      <c r="A14" s="263">
        <v>12</v>
      </c>
      <c r="B14" s="264" t="s">
        <v>440</v>
      </c>
      <c r="C14" s="265" t="s">
        <v>441</v>
      </c>
      <c r="D14" s="266">
        <v>2400</v>
      </c>
      <c r="E14" s="266">
        <v>0</v>
      </c>
      <c r="F14" s="266">
        <v>2400</v>
      </c>
      <c r="G14" s="267">
        <v>2.3300000000000001E-2</v>
      </c>
      <c r="H14" s="268">
        <v>24000</v>
      </c>
      <c r="I14" s="266">
        <v>0</v>
      </c>
      <c r="J14" s="265">
        <v>2400</v>
      </c>
      <c r="K14" s="264" t="s">
        <v>442</v>
      </c>
      <c r="L14" s="265"/>
      <c r="M14" s="269"/>
    </row>
    <row r="15" spans="1:13">
      <c r="A15" s="263">
        <v>13</v>
      </c>
      <c r="B15" s="264" t="s">
        <v>443</v>
      </c>
      <c r="C15" s="265" t="s">
        <v>444</v>
      </c>
      <c r="D15" s="266">
        <v>2400</v>
      </c>
      <c r="E15" s="266">
        <v>0</v>
      </c>
      <c r="F15" s="266">
        <v>2400</v>
      </c>
      <c r="G15" s="267">
        <v>2.3300000000000001E-2</v>
      </c>
      <c r="H15" s="268">
        <v>24000</v>
      </c>
      <c r="I15" s="266">
        <v>0</v>
      </c>
      <c r="J15" s="265">
        <v>2400</v>
      </c>
      <c r="K15" s="264" t="s">
        <v>445</v>
      </c>
      <c r="L15" s="265"/>
      <c r="M15" s="269"/>
    </row>
    <row r="16" spans="1:13">
      <c r="A16" s="263">
        <v>14</v>
      </c>
      <c r="B16" s="264" t="s">
        <v>446</v>
      </c>
      <c r="C16" s="265" t="s">
        <v>447</v>
      </c>
      <c r="D16" s="266">
        <v>2400</v>
      </c>
      <c r="E16" s="266">
        <v>0</v>
      </c>
      <c r="F16" s="266">
        <v>2400</v>
      </c>
      <c r="G16" s="267">
        <v>2.3300000000000001E-2</v>
      </c>
      <c r="H16" s="268">
        <v>24000</v>
      </c>
      <c r="I16" s="266">
        <v>0</v>
      </c>
      <c r="J16" s="265">
        <v>2400</v>
      </c>
      <c r="K16" s="264" t="s">
        <v>448</v>
      </c>
      <c r="L16" s="265"/>
      <c r="M16" s="269"/>
    </row>
    <row r="17" spans="1:13">
      <c r="A17" s="263">
        <v>15</v>
      </c>
      <c r="B17" s="264" t="s">
        <v>298</v>
      </c>
      <c r="C17" s="265" t="s">
        <v>299</v>
      </c>
      <c r="D17" s="266">
        <v>2400</v>
      </c>
      <c r="E17" s="266">
        <v>0</v>
      </c>
      <c r="F17" s="266">
        <v>2400</v>
      </c>
      <c r="G17" s="267">
        <v>2.3300000000000001E-2</v>
      </c>
      <c r="H17" s="268">
        <v>24000</v>
      </c>
      <c r="I17" s="266">
        <v>0</v>
      </c>
      <c r="J17" s="265">
        <v>2400</v>
      </c>
      <c r="K17" s="264" t="s">
        <v>449</v>
      </c>
      <c r="L17" s="265"/>
      <c r="M17" s="269"/>
    </row>
    <row r="18" spans="1:13">
      <c r="A18" s="270"/>
      <c r="B18" s="271" t="s">
        <v>38</v>
      </c>
      <c r="C18" s="271"/>
      <c r="D18" s="271"/>
      <c r="E18" s="271"/>
      <c r="F18" s="271">
        <v>88800</v>
      </c>
      <c r="G18" s="271">
        <v>0.86050000000000004</v>
      </c>
      <c r="H18" s="271">
        <v>888000</v>
      </c>
      <c r="I18" s="271">
        <v>0</v>
      </c>
      <c r="J18" s="271">
        <v>88800</v>
      </c>
      <c r="K18" s="271"/>
      <c r="L18" s="271"/>
      <c r="M18" s="2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workbookViewId="0">
      <selection activeCell="A11" sqref="A11:XFD11"/>
    </sheetView>
  </sheetViews>
  <sheetFormatPr defaultRowHeight="12.75"/>
  <cols>
    <col min="1" max="1" width="10.33203125" customWidth="1"/>
    <col min="2" max="2" width="29.5" customWidth="1"/>
    <col min="3" max="9" width="12.83203125" customWidth="1"/>
    <col min="10" max="11" width="15.83203125" customWidth="1"/>
    <col min="12" max="19" width="12.83203125" customWidth="1"/>
  </cols>
  <sheetData>
    <row r="1" spans="1:19" ht="18.75" customHeight="1">
      <c r="A1" s="69" t="s">
        <v>39</v>
      </c>
      <c r="B1" s="69"/>
      <c r="C1" s="69"/>
      <c r="D1" s="69"/>
      <c r="E1" s="69"/>
      <c r="F1" s="69"/>
      <c r="G1" s="69"/>
      <c r="H1" s="69"/>
      <c r="I1" s="69"/>
      <c r="J1" s="69"/>
      <c r="K1" s="69"/>
      <c r="L1" s="69"/>
      <c r="M1" s="69"/>
      <c r="N1" s="69"/>
      <c r="O1" s="69"/>
      <c r="P1" s="69"/>
      <c r="Q1" s="69"/>
      <c r="R1" s="69"/>
      <c r="S1" s="69"/>
    </row>
    <row r="2" spans="1:19" ht="35.25" customHeight="1">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c r="A6" s="136" t="s">
        <v>28</v>
      </c>
      <c r="B6" s="137" t="s">
        <v>29</v>
      </c>
      <c r="C6" s="138">
        <v>10</v>
      </c>
      <c r="D6" s="139">
        <v>7406400</v>
      </c>
      <c r="E6" s="139">
        <v>0</v>
      </c>
      <c r="F6" s="138"/>
      <c r="G6" s="139">
        <f>SUM(D6:F6)</f>
        <v>7406400</v>
      </c>
      <c r="H6" s="140">
        <f>(G6/(G11-G9))*100</f>
        <v>71.767441860465127</v>
      </c>
      <c r="I6" s="139">
        <v>7406400</v>
      </c>
      <c r="J6" s="140"/>
      <c r="K6" s="140">
        <f>(I6+J6)</f>
        <v>7406400</v>
      </c>
      <c r="L6" s="140">
        <f>(K6/K11)*100</f>
        <v>71.767441860465127</v>
      </c>
      <c r="M6" s="139">
        <v>0</v>
      </c>
      <c r="N6" s="141">
        <f>(G6+M6)/(G11+M11-G9)*100</f>
        <v>71.767441860465127</v>
      </c>
      <c r="O6" s="142">
        <v>0</v>
      </c>
      <c r="P6" s="143"/>
      <c r="Q6" s="142">
        <v>0</v>
      </c>
      <c r="R6" s="143"/>
      <c r="S6" s="144">
        <v>7406400</v>
      </c>
    </row>
    <row r="7" spans="1:19" s="145" customFormat="1" ht="18" customHeight="1">
      <c r="A7" s="136" t="s">
        <v>30</v>
      </c>
      <c r="B7" s="137" t="s">
        <v>31</v>
      </c>
      <c r="C7" s="138">
        <v>230</v>
      </c>
      <c r="D7" s="139">
        <v>2913600</v>
      </c>
      <c r="E7" s="139">
        <v>0</v>
      </c>
      <c r="F7" s="138"/>
      <c r="G7" s="139">
        <f>SUM(D7:F7)</f>
        <v>2913600</v>
      </c>
      <c r="H7" s="140">
        <f>(G7/(G11-G9))*100</f>
        <v>28.232558139534884</v>
      </c>
      <c r="I7" s="139">
        <v>2913600</v>
      </c>
      <c r="J7" s="140"/>
      <c r="K7" s="140">
        <f>(I7+J7)</f>
        <v>2913600</v>
      </c>
      <c r="L7" s="140">
        <f>(K7/K11)*100</f>
        <v>28.232558139534884</v>
      </c>
      <c r="M7" s="139">
        <v>0</v>
      </c>
      <c r="N7" s="141">
        <f>(G7+M7)/(G11+M11-G9)*100</f>
        <v>28.232558139534884</v>
      </c>
      <c r="O7" s="142">
        <v>0</v>
      </c>
      <c r="P7" s="146"/>
      <c r="Q7" s="142">
        <v>88800</v>
      </c>
      <c r="R7" s="143">
        <f>(Q7/(G7))*100</f>
        <v>3.0477759472817132</v>
      </c>
      <c r="S7" s="147">
        <v>2913599</v>
      </c>
    </row>
    <row r="8" spans="1:19" ht="18.75" customHeight="1">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c r="A11" s="149"/>
      <c r="B11" s="149" t="s">
        <v>38</v>
      </c>
      <c r="C11" s="150">
        <f>SUM(C6:C10)</f>
        <v>240</v>
      </c>
      <c r="D11" s="151">
        <f>SUM(D6:D10)</f>
        <v>10320000</v>
      </c>
      <c r="E11" s="151">
        <f>SUM(E6:E10)</f>
        <v>0</v>
      </c>
      <c r="F11" s="150">
        <f>SUM(F6:F10)</f>
        <v>0</v>
      </c>
      <c r="G11" s="151">
        <f>SUM(G6:G10)</f>
        <v>10320000</v>
      </c>
      <c r="H11" s="152">
        <f>SUM(H6:H10)</f>
        <v>100.00000000000001</v>
      </c>
      <c r="I11" s="151">
        <f>SUM(I6:I10)</f>
        <v>10320000</v>
      </c>
      <c r="J11" s="152">
        <f>SUM(J6:J10)</f>
        <v>0</v>
      </c>
      <c r="K11" s="152">
        <f>SUM(K6:K10)</f>
        <v>10320000</v>
      </c>
      <c r="L11" s="152">
        <f>SUM(L6:L10)</f>
        <v>100.00000000000001</v>
      </c>
      <c r="M11" s="151">
        <f>SUM(M6:M10)</f>
        <v>0</v>
      </c>
      <c r="N11" s="153">
        <f>SUM(N6:N10)</f>
        <v>100.00000000000001</v>
      </c>
      <c r="O11" s="154">
        <f>SUM(O6:O10)</f>
        <v>0</v>
      </c>
      <c r="P11" s="155">
        <f>SUM(P6:P10)</f>
        <v>0</v>
      </c>
      <c r="Q11" s="154">
        <f>SUM(Q6:Q10)</f>
        <v>88800</v>
      </c>
      <c r="R11" s="155">
        <f>SUM(R6:R10)</f>
        <v>3.0477759472817132</v>
      </c>
      <c r="S11" s="156">
        <f>SUM(S6:S10)</f>
        <v>10319999</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V33"/>
  <sheetViews>
    <sheetView workbookViewId="0">
      <selection activeCell="G6" sqref="G6:V29"/>
    </sheetView>
  </sheetViews>
  <sheetFormatPr defaultColWidth="9.33203125" defaultRowHeight="1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c r="A1" s="79" t="s">
        <v>72</v>
      </c>
      <c r="B1" s="79"/>
      <c r="C1" s="79"/>
      <c r="D1" s="80"/>
      <c r="E1" s="79"/>
      <c r="F1" s="79"/>
      <c r="G1" s="79"/>
      <c r="H1" s="79"/>
      <c r="I1" s="79"/>
      <c r="J1" s="79"/>
      <c r="K1" s="79"/>
      <c r="L1" s="79"/>
      <c r="M1" s="79"/>
      <c r="N1" s="79"/>
      <c r="O1" s="79"/>
      <c r="P1" s="79"/>
      <c r="Q1" s="79"/>
      <c r="R1" s="79"/>
      <c r="S1" s="79"/>
      <c r="T1" s="79"/>
      <c r="U1" s="79"/>
      <c r="V1" s="79"/>
    </row>
    <row r="2" spans="1:22" ht="66" customHeight="1">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c r="A6" s="177">
        <v>1</v>
      </c>
      <c r="B6" s="170"/>
      <c r="C6" s="171" t="s">
        <v>144</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c r="A7" s="183"/>
      <c r="B7" s="184" t="s">
        <v>145</v>
      </c>
      <c r="C7" s="184" t="s">
        <v>146</v>
      </c>
      <c r="D7" s="184"/>
      <c r="E7" s="184"/>
      <c r="F7" s="185">
        <v>10</v>
      </c>
      <c r="G7" s="185">
        <f>SUM(G8:G17)</f>
        <v>7406400</v>
      </c>
      <c r="H7" s="185">
        <f>SUM(H8:H17)</f>
        <v>0</v>
      </c>
      <c r="I7" s="185">
        <f>SUM(I8:I17)</f>
        <v>0</v>
      </c>
      <c r="J7" s="185">
        <f>G7+H7+I7</f>
        <v>7406400</v>
      </c>
      <c r="K7" s="186">
        <f>(J7/('Table I'!G11-'Table I'!G9)*100)</f>
        <v>71.767441860465127</v>
      </c>
      <c r="L7" s="185">
        <f>SUM(L8:L17)</f>
        <v>7406400</v>
      </c>
      <c r="M7" s="185">
        <f>SUM(M8:M17)</f>
        <v>0</v>
      </c>
      <c r="N7" s="185">
        <f>L7+M7</f>
        <v>7406400</v>
      </c>
      <c r="O7" s="186">
        <f>(N7)/'Table I'!K11*100</f>
        <v>71.767441860465127</v>
      </c>
      <c r="P7" s="185">
        <f>SUM(P8:P17)</f>
        <v>0</v>
      </c>
      <c r="Q7" s="186">
        <f>(P7+J7)/(P29+'Table I'!G11-'Table I'!G9)*100</f>
        <v>71.767441860465127</v>
      </c>
      <c r="R7" s="185">
        <f>SUM(R8:R17)</f>
        <v>0</v>
      </c>
      <c r="S7" s="186">
        <f>(R7)/J7*100</f>
        <v>0</v>
      </c>
      <c r="T7" s="185">
        <f>SUM(T8:T17)</f>
        <v>0</v>
      </c>
      <c r="U7" s="186">
        <f>(T7)/J7*100</f>
        <v>0</v>
      </c>
      <c r="V7" s="185">
        <f>SUM(V8:V17)</f>
        <v>7406400</v>
      </c>
    </row>
    <row r="8" spans="1:22" ht="20.100000000000001" customHeight="1">
      <c r="A8" s="187"/>
      <c r="B8" s="188"/>
      <c r="C8" s="188" t="s">
        <v>147</v>
      </c>
      <c r="D8" s="188"/>
      <c r="E8" s="188" t="s">
        <v>148</v>
      </c>
      <c r="F8" s="189"/>
      <c r="G8" s="189">
        <v>1634364</v>
      </c>
      <c r="H8" s="189">
        <v>0</v>
      </c>
      <c r="I8" s="189"/>
      <c r="J8" s="189">
        <f>G8+H8+I8</f>
        <v>1634364</v>
      </c>
      <c r="K8" s="190">
        <f>(J8/('Table I'!G11-'Table I'!G9)*100)</f>
        <v>15.836860465116279</v>
      </c>
      <c r="L8" s="189">
        <v>1634364</v>
      </c>
      <c r="M8" s="189"/>
      <c r="N8" s="189">
        <f>L8+M8</f>
        <v>1634364</v>
      </c>
      <c r="O8" s="190">
        <f>(N8)/'Table I'!K11*100</f>
        <v>15.836860465116279</v>
      </c>
      <c r="P8" s="189">
        <v>0</v>
      </c>
      <c r="Q8" s="190">
        <f>(P8+J8)/(P29+'Table I'!G11-'Table I'!G9)*100</f>
        <v>15.836860465116279</v>
      </c>
      <c r="R8" s="189">
        <v>0</v>
      </c>
      <c r="S8" s="190">
        <f>(R8)/J8*100</f>
        <v>0</v>
      </c>
      <c r="T8" s="189">
        <v>0</v>
      </c>
      <c r="U8" s="190">
        <f>(T8)/J8*100</f>
        <v>0</v>
      </c>
      <c r="V8" s="189">
        <v>1634364</v>
      </c>
    </row>
    <row r="9" spans="1:22" ht="20.100000000000001" customHeight="1">
      <c r="A9" s="187"/>
      <c r="B9" s="188"/>
      <c r="C9" s="188" t="s">
        <v>149</v>
      </c>
      <c r="D9" s="188"/>
      <c r="E9" s="188" t="s">
        <v>150</v>
      </c>
      <c r="F9" s="189"/>
      <c r="G9" s="189">
        <v>1601964</v>
      </c>
      <c r="H9" s="189">
        <v>0</v>
      </c>
      <c r="I9" s="189"/>
      <c r="J9" s="189">
        <f>G9+H9+I9</f>
        <v>1601964</v>
      </c>
      <c r="K9" s="190">
        <f>(J9/('Table I'!G11-'Table I'!G9)*100)</f>
        <v>15.522906976744185</v>
      </c>
      <c r="L9" s="189">
        <v>1601964</v>
      </c>
      <c r="M9" s="189"/>
      <c r="N9" s="189">
        <f>L9+M9</f>
        <v>1601964</v>
      </c>
      <c r="O9" s="190">
        <f>(N9)/'Table I'!K11*100</f>
        <v>15.522906976744185</v>
      </c>
      <c r="P9" s="189">
        <v>0</v>
      </c>
      <c r="Q9" s="190">
        <f>(P9+J9)/(P29+'Table I'!G11-'Table I'!G9)*100</f>
        <v>15.522906976744185</v>
      </c>
      <c r="R9" s="189">
        <v>0</v>
      </c>
      <c r="S9" s="190">
        <f>(R9)/J9*100</f>
        <v>0</v>
      </c>
      <c r="T9" s="189">
        <v>0</v>
      </c>
      <c r="U9" s="190">
        <f>(T9)/J9*100</f>
        <v>0</v>
      </c>
      <c r="V9" s="189">
        <v>1601964</v>
      </c>
    </row>
    <row r="10" spans="1:22" ht="20.100000000000001" customHeight="1">
      <c r="A10" s="187"/>
      <c r="B10" s="188"/>
      <c r="C10" s="188" t="s">
        <v>151</v>
      </c>
      <c r="D10" s="188"/>
      <c r="E10" s="188" t="s">
        <v>152</v>
      </c>
      <c r="F10" s="189"/>
      <c r="G10" s="189">
        <v>1429164</v>
      </c>
      <c r="H10" s="189">
        <v>0</v>
      </c>
      <c r="I10" s="189"/>
      <c r="J10" s="189">
        <f>G10+H10+I10</f>
        <v>1429164</v>
      </c>
      <c r="K10" s="190">
        <f>(J10/('Table I'!G11-'Table I'!G9)*100)</f>
        <v>13.848488372093023</v>
      </c>
      <c r="L10" s="189">
        <v>1429164</v>
      </c>
      <c r="M10" s="189"/>
      <c r="N10" s="189">
        <f>L10+M10</f>
        <v>1429164</v>
      </c>
      <c r="O10" s="190">
        <f>(N10)/'Table I'!K11*100</f>
        <v>13.848488372093023</v>
      </c>
      <c r="P10" s="189">
        <v>0</v>
      </c>
      <c r="Q10" s="190">
        <f>(P10+J10)/(P29+'Table I'!G11-'Table I'!G9)*100</f>
        <v>13.848488372093023</v>
      </c>
      <c r="R10" s="189">
        <v>0</v>
      </c>
      <c r="S10" s="190">
        <f>(R10)/J10*100</f>
        <v>0</v>
      </c>
      <c r="T10" s="189">
        <v>0</v>
      </c>
      <c r="U10" s="190">
        <f>(T10)/J10*100</f>
        <v>0</v>
      </c>
      <c r="V10" s="189">
        <v>1429164</v>
      </c>
    </row>
    <row r="11" spans="1:22" ht="20.100000000000001" customHeight="1">
      <c r="A11" s="187"/>
      <c r="B11" s="188"/>
      <c r="C11" s="188" t="s">
        <v>153</v>
      </c>
      <c r="D11" s="188"/>
      <c r="E11" s="188" t="s">
        <v>154</v>
      </c>
      <c r="F11" s="189"/>
      <c r="G11" s="189">
        <v>1349964</v>
      </c>
      <c r="H11" s="189">
        <v>0</v>
      </c>
      <c r="I11" s="189"/>
      <c r="J11" s="189">
        <f>G11+H11+I11</f>
        <v>1349964</v>
      </c>
      <c r="K11" s="190">
        <f>(J11/('Table I'!G11-'Table I'!G9)*100)</f>
        <v>13.081046511627905</v>
      </c>
      <c r="L11" s="189">
        <v>1349964</v>
      </c>
      <c r="M11" s="189"/>
      <c r="N11" s="189">
        <f>L11+M11</f>
        <v>1349964</v>
      </c>
      <c r="O11" s="190">
        <f>(N11)/'Table I'!K11*100</f>
        <v>13.081046511627905</v>
      </c>
      <c r="P11" s="189">
        <v>0</v>
      </c>
      <c r="Q11" s="190">
        <f>(P11+J11)/(P29+'Table I'!G11-'Table I'!G9)*100</f>
        <v>13.081046511627905</v>
      </c>
      <c r="R11" s="189">
        <v>0</v>
      </c>
      <c r="S11" s="190">
        <f>(R11)/J11*100</f>
        <v>0</v>
      </c>
      <c r="T11" s="189">
        <v>0</v>
      </c>
      <c r="U11" s="190">
        <f>(T11)/J11*100</f>
        <v>0</v>
      </c>
      <c r="V11" s="189">
        <v>1349964</v>
      </c>
    </row>
    <row r="12" spans="1:22" ht="20.100000000000001" customHeight="1">
      <c r="A12" s="187"/>
      <c r="B12" s="188"/>
      <c r="C12" s="188" t="s">
        <v>155</v>
      </c>
      <c r="D12" s="188"/>
      <c r="E12" s="188" t="s">
        <v>156</v>
      </c>
      <c r="F12" s="189"/>
      <c r="G12" s="189">
        <v>1184400</v>
      </c>
      <c r="H12" s="189">
        <v>0</v>
      </c>
      <c r="I12" s="189"/>
      <c r="J12" s="189">
        <f>G12+H12+I12</f>
        <v>1184400</v>
      </c>
      <c r="K12" s="190">
        <f>(J12/('Table I'!G11-'Table I'!G9)*100)</f>
        <v>11.476744186046512</v>
      </c>
      <c r="L12" s="189">
        <v>1184400</v>
      </c>
      <c r="M12" s="189"/>
      <c r="N12" s="189">
        <f>L12+M12</f>
        <v>1184400</v>
      </c>
      <c r="O12" s="190">
        <f>(N12)/'Table I'!K11*100</f>
        <v>11.476744186046512</v>
      </c>
      <c r="P12" s="189">
        <v>0</v>
      </c>
      <c r="Q12" s="190">
        <f>(P12+J12)/(P29+'Table I'!G11-'Table I'!G9)*100</f>
        <v>11.476744186046512</v>
      </c>
      <c r="R12" s="189">
        <v>0</v>
      </c>
      <c r="S12" s="190">
        <f>(R12)/J12*100</f>
        <v>0</v>
      </c>
      <c r="T12" s="189">
        <v>0</v>
      </c>
      <c r="U12" s="190">
        <f>(T12)/J12*100</f>
        <v>0</v>
      </c>
      <c r="V12" s="189">
        <v>1184400</v>
      </c>
    </row>
    <row r="13" spans="1:22" ht="20.100000000000001" customHeight="1">
      <c r="A13" s="187"/>
      <c r="B13" s="188"/>
      <c r="C13" s="188" t="s">
        <v>157</v>
      </c>
      <c r="D13" s="188"/>
      <c r="E13" s="188" t="s">
        <v>158</v>
      </c>
      <c r="F13" s="189"/>
      <c r="G13" s="189">
        <v>60036</v>
      </c>
      <c r="H13" s="189">
        <v>0</v>
      </c>
      <c r="I13" s="189"/>
      <c r="J13" s="189">
        <f>G13+H13+I13</f>
        <v>60036</v>
      </c>
      <c r="K13" s="190">
        <f>(J13/('Table I'!G11-'Table I'!G9)*100)</f>
        <v>0.58174418604651168</v>
      </c>
      <c r="L13" s="189">
        <v>60036</v>
      </c>
      <c r="M13" s="189"/>
      <c r="N13" s="189">
        <f>L13+M13</f>
        <v>60036</v>
      </c>
      <c r="O13" s="190">
        <f>(N13)/'Table I'!K11*100</f>
        <v>0.58174418604651168</v>
      </c>
      <c r="P13" s="189">
        <v>0</v>
      </c>
      <c r="Q13" s="190">
        <f>(P13+J13)/(P29+'Table I'!G11-'Table I'!G9)*100</f>
        <v>0.58174418604651168</v>
      </c>
      <c r="R13" s="189">
        <v>0</v>
      </c>
      <c r="S13" s="190">
        <f>(R13)/J13*100</f>
        <v>0</v>
      </c>
      <c r="T13" s="189">
        <v>0</v>
      </c>
      <c r="U13" s="190">
        <f>(T13)/J13*100</f>
        <v>0</v>
      </c>
      <c r="V13" s="189">
        <v>60036</v>
      </c>
    </row>
    <row r="14" spans="1:22" ht="20.100000000000001" customHeight="1">
      <c r="A14" s="187"/>
      <c r="B14" s="188"/>
      <c r="C14" s="188" t="s">
        <v>159</v>
      </c>
      <c r="D14" s="188"/>
      <c r="E14" s="188" t="s">
        <v>160</v>
      </c>
      <c r="F14" s="189"/>
      <c r="G14" s="189">
        <v>57636</v>
      </c>
      <c r="H14" s="189">
        <v>0</v>
      </c>
      <c r="I14" s="189"/>
      <c r="J14" s="189">
        <f>G14+H14+I14</f>
        <v>57636</v>
      </c>
      <c r="K14" s="190">
        <f>(J14/('Table I'!G11-'Table I'!G9)*100)</f>
        <v>0.55848837209302327</v>
      </c>
      <c r="L14" s="189">
        <v>57636</v>
      </c>
      <c r="M14" s="189"/>
      <c r="N14" s="189">
        <f>L14+M14</f>
        <v>57636</v>
      </c>
      <c r="O14" s="190">
        <f>(N14)/'Table I'!K11*100</f>
        <v>0.55848837209302327</v>
      </c>
      <c r="P14" s="189">
        <v>0</v>
      </c>
      <c r="Q14" s="190">
        <f>(P14+J14)/(P29+'Table I'!G11-'Table I'!G9)*100</f>
        <v>0.55848837209302327</v>
      </c>
      <c r="R14" s="189">
        <v>0</v>
      </c>
      <c r="S14" s="190">
        <f>(R14)/J14*100</f>
        <v>0</v>
      </c>
      <c r="T14" s="189">
        <v>0</v>
      </c>
      <c r="U14" s="190">
        <f>(T14)/J14*100</f>
        <v>0</v>
      </c>
      <c r="V14" s="189">
        <v>57636</v>
      </c>
    </row>
    <row r="15" spans="1:22" ht="20.100000000000001" customHeight="1">
      <c r="A15" s="187"/>
      <c r="B15" s="188"/>
      <c r="C15" s="188" t="s">
        <v>161</v>
      </c>
      <c r="D15" s="188"/>
      <c r="E15" s="188" t="s">
        <v>162</v>
      </c>
      <c r="F15" s="189"/>
      <c r="G15" s="189">
        <v>38436</v>
      </c>
      <c r="H15" s="189">
        <v>0</v>
      </c>
      <c r="I15" s="189"/>
      <c r="J15" s="189">
        <f>G15+H15+I15</f>
        <v>38436</v>
      </c>
      <c r="K15" s="190">
        <f>(J15/('Table I'!G11-'Table I'!G9)*100)</f>
        <v>0.37244186046511629</v>
      </c>
      <c r="L15" s="189">
        <v>38436</v>
      </c>
      <c r="M15" s="189"/>
      <c r="N15" s="189">
        <f>L15+M15</f>
        <v>38436</v>
      </c>
      <c r="O15" s="190">
        <f>(N15)/'Table I'!K11*100</f>
        <v>0.37244186046511629</v>
      </c>
      <c r="P15" s="189">
        <v>0</v>
      </c>
      <c r="Q15" s="190">
        <f>(P15+J15)/(P29+'Table I'!G11-'Table I'!G9)*100</f>
        <v>0.37244186046511629</v>
      </c>
      <c r="R15" s="189">
        <v>0</v>
      </c>
      <c r="S15" s="190">
        <f>(R15)/J15*100</f>
        <v>0</v>
      </c>
      <c r="T15" s="189">
        <v>0</v>
      </c>
      <c r="U15" s="190">
        <f>(T15)/J15*100</f>
        <v>0</v>
      </c>
      <c r="V15" s="189">
        <v>38436</v>
      </c>
    </row>
    <row r="16" spans="1:22" ht="20.100000000000001" customHeight="1">
      <c r="A16" s="187"/>
      <c r="B16" s="188"/>
      <c r="C16" s="188" t="s">
        <v>163</v>
      </c>
      <c r="D16" s="188"/>
      <c r="E16" s="188" t="s">
        <v>164</v>
      </c>
      <c r="F16" s="189"/>
      <c r="G16" s="189">
        <v>26436</v>
      </c>
      <c r="H16" s="189">
        <v>0</v>
      </c>
      <c r="I16" s="189"/>
      <c r="J16" s="189">
        <f>G16+H16+I16</f>
        <v>26436</v>
      </c>
      <c r="K16" s="190">
        <f>(J16/('Table I'!G11-'Table I'!G9)*100)</f>
        <v>0.25616279069767439</v>
      </c>
      <c r="L16" s="189">
        <v>26436</v>
      </c>
      <c r="M16" s="189"/>
      <c r="N16" s="189">
        <f>L16+M16</f>
        <v>26436</v>
      </c>
      <c r="O16" s="190">
        <f>(N16)/'Table I'!K11*100</f>
        <v>0.25616279069767439</v>
      </c>
      <c r="P16" s="189">
        <v>0</v>
      </c>
      <c r="Q16" s="190">
        <f>(P16+J16)/(P29+'Table I'!G11-'Table I'!G9)*100</f>
        <v>0.25616279069767439</v>
      </c>
      <c r="R16" s="189">
        <v>0</v>
      </c>
      <c r="S16" s="190">
        <f>(R16)/J16*100</f>
        <v>0</v>
      </c>
      <c r="T16" s="189">
        <v>0</v>
      </c>
      <c r="U16" s="190">
        <f>(T16)/J16*100</f>
        <v>0</v>
      </c>
      <c r="V16" s="189">
        <v>26436</v>
      </c>
    </row>
    <row r="17" spans="1:22" ht="20.100000000000001" customHeight="1">
      <c r="A17" s="187"/>
      <c r="B17" s="188"/>
      <c r="C17" s="188" t="s">
        <v>165</v>
      </c>
      <c r="D17" s="188"/>
      <c r="E17" s="188" t="s">
        <v>166</v>
      </c>
      <c r="F17" s="189"/>
      <c r="G17" s="189">
        <v>24000</v>
      </c>
      <c r="H17" s="189">
        <v>0</v>
      </c>
      <c r="I17" s="189"/>
      <c r="J17" s="189">
        <f>G17+H17+I17</f>
        <v>24000</v>
      </c>
      <c r="K17" s="190">
        <f>(J17/('Table I'!G11-'Table I'!G9)*100)</f>
        <v>0.23255813953488372</v>
      </c>
      <c r="L17" s="189">
        <v>24000</v>
      </c>
      <c r="M17" s="189"/>
      <c r="N17" s="189">
        <f>L17+M17</f>
        <v>24000</v>
      </c>
      <c r="O17" s="190">
        <f>(N17)/'Table I'!K11*100</f>
        <v>0.23255813953488372</v>
      </c>
      <c r="P17" s="189">
        <v>0</v>
      </c>
      <c r="Q17" s="190">
        <f>(P17+J17)/(P29+'Table I'!G11-'Table I'!G9)*100</f>
        <v>0.23255813953488372</v>
      </c>
      <c r="R17" s="189">
        <v>0</v>
      </c>
      <c r="S17" s="190">
        <f>(R17)/J17*100</f>
        <v>0</v>
      </c>
      <c r="T17" s="189">
        <v>0</v>
      </c>
      <c r="U17" s="190">
        <f>(T17)/J17*100</f>
        <v>0</v>
      </c>
      <c r="V17" s="189">
        <v>24000</v>
      </c>
    </row>
    <row r="18" spans="1:22" s="167" customFormat="1" ht="20.100000000000001" customHeight="1">
      <c r="A18" s="183"/>
      <c r="B18" s="184" t="s">
        <v>167</v>
      </c>
      <c r="C18" s="184" t="s">
        <v>168</v>
      </c>
      <c r="D18" s="184"/>
      <c r="E18" s="184"/>
      <c r="F18" s="185">
        <v>0</v>
      </c>
      <c r="G18" s="185">
        <v>0</v>
      </c>
      <c r="H18" s="185">
        <v>0</v>
      </c>
      <c r="I18" s="185">
        <v>0</v>
      </c>
      <c r="J18" s="185">
        <f>G18+H18+I18</f>
        <v>0</v>
      </c>
      <c r="K18" s="186">
        <f>(J18/('Table I'!G11-'Table I'!G9)*100)</f>
        <v>0</v>
      </c>
      <c r="L18" s="185">
        <v>0</v>
      </c>
      <c r="M18" s="185">
        <v>0</v>
      </c>
      <c r="N18" s="185">
        <f>L18+M18</f>
        <v>0</v>
      </c>
      <c r="O18" s="186">
        <f>(N18)/'Table I'!K11*100</f>
        <v>0</v>
      </c>
      <c r="P18" s="185">
        <v>0</v>
      </c>
      <c r="Q18" s="186">
        <f>(P18+J18)/(P29+'Table I'!G11-'Table I'!G9)*100</f>
        <v>0</v>
      </c>
      <c r="R18" s="185">
        <v>0</v>
      </c>
      <c r="S18" s="186">
        <v>0</v>
      </c>
      <c r="T18" s="185">
        <v>0</v>
      </c>
      <c r="U18" s="186">
        <v>0</v>
      </c>
      <c r="V18" s="185">
        <v>0</v>
      </c>
    </row>
    <row r="19" spans="1:22" s="167" customFormat="1" ht="20.100000000000001" customHeight="1">
      <c r="A19" s="183"/>
      <c r="B19" s="184" t="s">
        <v>169</v>
      </c>
      <c r="C19" s="184" t="s">
        <v>170</v>
      </c>
      <c r="D19" s="184"/>
      <c r="E19" s="184"/>
      <c r="F19" s="185">
        <v>0</v>
      </c>
      <c r="G19" s="185">
        <v>0</v>
      </c>
      <c r="H19" s="185">
        <v>0</v>
      </c>
      <c r="I19" s="185">
        <v>0</v>
      </c>
      <c r="J19" s="185">
        <f>G19+H19+I19</f>
        <v>0</v>
      </c>
      <c r="K19" s="186">
        <f>(J19/('Table I'!G11-'Table I'!G9)*100)</f>
        <v>0</v>
      </c>
      <c r="L19" s="185">
        <v>0</v>
      </c>
      <c r="M19" s="185">
        <v>0</v>
      </c>
      <c r="N19" s="185">
        <f>L19+M19</f>
        <v>0</v>
      </c>
      <c r="O19" s="186">
        <f>(N19)/'Table I'!K11*100</f>
        <v>0</v>
      </c>
      <c r="P19" s="185">
        <v>0</v>
      </c>
      <c r="Q19" s="186">
        <f>(P19+J19)/(P29+'Table I'!G11-'Table I'!G9)*100</f>
        <v>0</v>
      </c>
      <c r="R19" s="185">
        <v>0</v>
      </c>
      <c r="S19" s="186">
        <v>0</v>
      </c>
      <c r="T19" s="185">
        <v>0</v>
      </c>
      <c r="U19" s="186">
        <v>0</v>
      </c>
      <c r="V19" s="185">
        <v>0</v>
      </c>
    </row>
    <row r="20" spans="1:22" s="167" customFormat="1" ht="20.100000000000001" customHeight="1">
      <c r="A20" s="183"/>
      <c r="B20" s="184" t="s">
        <v>171</v>
      </c>
      <c r="C20" s="184" t="s">
        <v>172</v>
      </c>
      <c r="D20" s="184"/>
      <c r="E20" s="184"/>
      <c r="F20" s="185">
        <v>0</v>
      </c>
      <c r="G20" s="185">
        <v>0</v>
      </c>
      <c r="H20" s="185">
        <v>0</v>
      </c>
      <c r="I20" s="185">
        <v>0</v>
      </c>
      <c r="J20" s="185">
        <f>G20+H20+I20</f>
        <v>0</v>
      </c>
      <c r="K20" s="186">
        <f>(J20/('Table I'!G11-'Table I'!G9)*100)</f>
        <v>0</v>
      </c>
      <c r="L20" s="185">
        <v>0</v>
      </c>
      <c r="M20" s="185">
        <v>0</v>
      </c>
      <c r="N20" s="185">
        <f>L20+M20</f>
        <v>0</v>
      </c>
      <c r="O20" s="186">
        <f>(N20)/'Table I'!K11*100</f>
        <v>0</v>
      </c>
      <c r="P20" s="185">
        <v>0</v>
      </c>
      <c r="Q20" s="186">
        <f>(P20+J20)/(P29+'Table I'!G11-'Table I'!G9)*100</f>
        <v>0</v>
      </c>
      <c r="R20" s="185">
        <v>0</v>
      </c>
      <c r="S20" s="186">
        <v>0</v>
      </c>
      <c r="T20" s="185">
        <v>0</v>
      </c>
      <c r="U20" s="186">
        <v>0</v>
      </c>
      <c r="V20" s="185">
        <v>0</v>
      </c>
    </row>
    <row r="21" spans="1:22" s="168" customFormat="1" ht="20.100000000000001" customHeight="1">
      <c r="A21" s="191"/>
      <c r="B21" s="192"/>
      <c r="C21" s="192" t="s">
        <v>173</v>
      </c>
      <c r="D21" s="192"/>
      <c r="E21" s="192"/>
      <c r="F21" s="193">
        <v>10</v>
      </c>
      <c r="G21" s="193">
        <f>G7+G18+G19+G20</f>
        <v>7406400</v>
      </c>
      <c r="H21" s="193">
        <f>H7+H18+H19+H20</f>
        <v>0</v>
      </c>
      <c r="I21" s="193">
        <f>I7+I18+I19+I20</f>
        <v>0</v>
      </c>
      <c r="J21" s="193">
        <f>G21+H21+I21</f>
        <v>7406400</v>
      </c>
      <c r="K21" s="194">
        <f>(J21/('Table I'!G11-'Table I'!G9)*100)</f>
        <v>71.767441860465127</v>
      </c>
      <c r="L21" s="193">
        <f>L7+L18+L19+L20</f>
        <v>7406400</v>
      </c>
      <c r="M21" s="193">
        <f>M7+M18+M19+M20</f>
        <v>0</v>
      </c>
      <c r="N21" s="193">
        <f>L21+M21</f>
        <v>7406400</v>
      </c>
      <c r="O21" s="194">
        <f>(N21)/'Table I'!K11*100</f>
        <v>71.767441860465127</v>
      </c>
      <c r="P21" s="193">
        <f>P7+P18+P19+P20</f>
        <v>0</v>
      </c>
      <c r="Q21" s="194">
        <f>(P21+J21)/(P29+'Table I'!G11-'Table I'!G9)*100</f>
        <v>71.767441860465127</v>
      </c>
      <c r="R21" s="193">
        <f>R7+R18+R19+R20</f>
        <v>0</v>
      </c>
      <c r="S21" s="194">
        <f>(R21)/J21*100</f>
        <v>0</v>
      </c>
      <c r="T21" s="193">
        <f>T7+T18+T19+T20</f>
        <v>0</v>
      </c>
      <c r="U21" s="194">
        <f>(T21)/J21*100</f>
        <v>0</v>
      </c>
      <c r="V21" s="193">
        <f>V7+V18+V19+V20</f>
        <v>7406400</v>
      </c>
    </row>
    <row r="22" spans="1:22" s="166" customFormat="1" ht="20.100000000000001" customHeight="1">
      <c r="A22" s="195">
        <v>2</v>
      </c>
      <c r="B22" s="196"/>
      <c r="C22" s="196" t="s">
        <v>174</v>
      </c>
      <c r="D22" s="196"/>
      <c r="E22" s="196"/>
      <c r="F22" s="197"/>
      <c r="G22" s="197"/>
      <c r="H22" s="197"/>
      <c r="I22" s="197"/>
      <c r="J22" s="197">
        <f>G22+H22+I22</f>
        <v>0</v>
      </c>
      <c r="K22" s="198">
        <f>(J22/('Table I'!G11-'Table I'!G9)*100)</f>
        <v>0</v>
      </c>
      <c r="L22" s="197"/>
      <c r="M22" s="197"/>
      <c r="N22" s="197">
        <f>L22+M22</f>
        <v>0</v>
      </c>
      <c r="O22" s="198">
        <f>(N22)/'Table I'!K11*100</f>
        <v>0</v>
      </c>
      <c r="P22" s="197"/>
      <c r="Q22" s="198">
        <f>(P22+J22)/(P29+'Table I'!G11-'Table I'!G9)*100</f>
        <v>0</v>
      </c>
      <c r="R22" s="197"/>
      <c r="S22" s="198">
        <v>0</v>
      </c>
      <c r="T22" s="197"/>
      <c r="U22" s="198">
        <v>0</v>
      </c>
      <c r="V22" s="197"/>
    </row>
    <row r="23" spans="1:22" s="167" customFormat="1" ht="20.100000000000001" customHeight="1">
      <c r="A23" s="183"/>
      <c r="B23" s="184" t="s">
        <v>145</v>
      </c>
      <c r="C23" s="184" t="s">
        <v>175</v>
      </c>
      <c r="D23" s="184"/>
      <c r="E23" s="184"/>
      <c r="F23" s="185">
        <v>0</v>
      </c>
      <c r="G23" s="185">
        <v>0</v>
      </c>
      <c r="H23" s="185">
        <v>0</v>
      </c>
      <c r="I23" s="185">
        <v>0</v>
      </c>
      <c r="J23" s="185">
        <f>G23+H23+I23</f>
        <v>0</v>
      </c>
      <c r="K23" s="186">
        <f>(J23/('Table I'!G11-'Table I'!G9)*100)</f>
        <v>0</v>
      </c>
      <c r="L23" s="185">
        <v>0</v>
      </c>
      <c r="M23" s="185">
        <v>0</v>
      </c>
      <c r="N23" s="185">
        <f>L23+M23</f>
        <v>0</v>
      </c>
      <c r="O23" s="186">
        <f>(N23)/'Table I'!K11*100</f>
        <v>0</v>
      </c>
      <c r="P23" s="185">
        <v>0</v>
      </c>
      <c r="Q23" s="186">
        <f>(P23+J23)/(P29+'Table I'!G11-'Table I'!G9)*100</f>
        <v>0</v>
      </c>
      <c r="R23" s="185">
        <v>0</v>
      </c>
      <c r="S23" s="186">
        <v>0</v>
      </c>
      <c r="T23" s="185">
        <v>0</v>
      </c>
      <c r="U23" s="186">
        <v>0</v>
      </c>
      <c r="V23" s="185">
        <v>0</v>
      </c>
    </row>
    <row r="24" spans="1:22" s="167" customFormat="1" ht="20.100000000000001" customHeight="1">
      <c r="A24" s="183"/>
      <c r="B24" s="184" t="s">
        <v>167</v>
      </c>
      <c r="C24" s="184" t="s">
        <v>176</v>
      </c>
      <c r="D24" s="184"/>
      <c r="E24" s="184"/>
      <c r="F24" s="185">
        <v>0</v>
      </c>
      <c r="G24" s="185">
        <v>0</v>
      </c>
      <c r="H24" s="185">
        <v>0</v>
      </c>
      <c r="I24" s="185">
        <v>0</v>
      </c>
      <c r="J24" s="185">
        <f>G24+H24+I24</f>
        <v>0</v>
      </c>
      <c r="K24" s="186">
        <f>(J24/('Table I'!G11-'Table I'!G9)*100)</f>
        <v>0</v>
      </c>
      <c r="L24" s="185">
        <v>0</v>
      </c>
      <c r="M24" s="185">
        <v>0</v>
      </c>
      <c r="N24" s="185">
        <f>L24+M24</f>
        <v>0</v>
      </c>
      <c r="O24" s="186">
        <f>(N24)/'Table I'!K11*100</f>
        <v>0</v>
      </c>
      <c r="P24" s="185">
        <v>0</v>
      </c>
      <c r="Q24" s="186">
        <f>(P24+J24)/(P29+'Table I'!G11-'Table I'!G9)*100</f>
        <v>0</v>
      </c>
      <c r="R24" s="185">
        <v>0</v>
      </c>
      <c r="S24" s="186">
        <v>0</v>
      </c>
      <c r="T24" s="185">
        <v>0</v>
      </c>
      <c r="U24" s="186">
        <v>0</v>
      </c>
      <c r="V24" s="185">
        <v>0</v>
      </c>
    </row>
    <row r="25" spans="1:22" s="167" customFormat="1" ht="20.100000000000001" customHeight="1">
      <c r="A25" s="183"/>
      <c r="B25" s="184" t="s">
        <v>169</v>
      </c>
      <c r="C25" s="184" t="s">
        <v>177</v>
      </c>
      <c r="D25" s="184"/>
      <c r="E25" s="184"/>
      <c r="F25" s="185">
        <v>0</v>
      </c>
      <c r="G25" s="185">
        <v>0</v>
      </c>
      <c r="H25" s="185">
        <v>0</v>
      </c>
      <c r="I25" s="185">
        <v>0</v>
      </c>
      <c r="J25" s="185">
        <f>G25+H25+I25</f>
        <v>0</v>
      </c>
      <c r="K25" s="186">
        <f>(J25/('Table I'!G11-'Table I'!G9)*100)</f>
        <v>0</v>
      </c>
      <c r="L25" s="185">
        <v>0</v>
      </c>
      <c r="M25" s="185">
        <v>0</v>
      </c>
      <c r="N25" s="185">
        <f>L25+M25</f>
        <v>0</v>
      </c>
      <c r="O25" s="186">
        <f>(N25)/'Table I'!K11*100</f>
        <v>0</v>
      </c>
      <c r="P25" s="185">
        <v>0</v>
      </c>
      <c r="Q25" s="186">
        <f>(P25+J25)/(P29+'Table I'!G11-'Table I'!G9)*100</f>
        <v>0</v>
      </c>
      <c r="R25" s="185">
        <v>0</v>
      </c>
      <c r="S25" s="186">
        <v>0</v>
      </c>
      <c r="T25" s="185">
        <v>0</v>
      </c>
      <c r="U25" s="186">
        <v>0</v>
      </c>
      <c r="V25" s="185">
        <v>0</v>
      </c>
    </row>
    <row r="26" spans="1:22" s="167" customFormat="1" ht="20.100000000000001" customHeight="1">
      <c r="A26" s="183"/>
      <c r="B26" s="184" t="s">
        <v>171</v>
      </c>
      <c r="C26" s="184" t="s">
        <v>178</v>
      </c>
      <c r="D26" s="184"/>
      <c r="E26" s="184"/>
      <c r="F26" s="185">
        <v>0</v>
      </c>
      <c r="G26" s="185">
        <v>0</v>
      </c>
      <c r="H26" s="185">
        <v>0</v>
      </c>
      <c r="I26" s="185">
        <v>0</v>
      </c>
      <c r="J26" s="185">
        <f>G26+H26+I26</f>
        <v>0</v>
      </c>
      <c r="K26" s="186">
        <f>(J26/('Table I'!G11-'Table I'!G9)*100)</f>
        <v>0</v>
      </c>
      <c r="L26" s="185">
        <v>0</v>
      </c>
      <c r="M26" s="185">
        <v>0</v>
      </c>
      <c r="N26" s="185">
        <f>L26+M26</f>
        <v>0</v>
      </c>
      <c r="O26" s="186">
        <f>(N26)/'Table I'!K11*100</f>
        <v>0</v>
      </c>
      <c r="P26" s="185">
        <v>0</v>
      </c>
      <c r="Q26" s="186">
        <f>(P26+J26)/(P29+'Table I'!G11-'Table I'!G9)*100</f>
        <v>0</v>
      </c>
      <c r="R26" s="185">
        <v>0</v>
      </c>
      <c r="S26" s="186">
        <v>0</v>
      </c>
      <c r="T26" s="185">
        <v>0</v>
      </c>
      <c r="U26" s="186">
        <v>0</v>
      </c>
      <c r="V26" s="185">
        <v>0</v>
      </c>
    </row>
    <row r="27" spans="1:22" s="167" customFormat="1" ht="20.100000000000001" customHeight="1">
      <c r="A27" s="183"/>
      <c r="B27" s="184" t="s">
        <v>179</v>
      </c>
      <c r="C27" s="184" t="s">
        <v>172</v>
      </c>
      <c r="D27" s="184"/>
      <c r="E27" s="184"/>
      <c r="F27" s="185">
        <v>0</v>
      </c>
      <c r="G27" s="185">
        <v>0</v>
      </c>
      <c r="H27" s="185">
        <v>0</v>
      </c>
      <c r="I27" s="185">
        <v>0</v>
      </c>
      <c r="J27" s="185">
        <f>G27+H27+I27</f>
        <v>0</v>
      </c>
      <c r="K27" s="186">
        <f>(J27/('Table I'!G11-'Table I'!G9)*100)</f>
        <v>0</v>
      </c>
      <c r="L27" s="185">
        <v>0</v>
      </c>
      <c r="M27" s="185">
        <v>0</v>
      </c>
      <c r="N27" s="185">
        <f>L27+M27</f>
        <v>0</v>
      </c>
      <c r="O27" s="186">
        <f>(N27)/'Table I'!K11*100</f>
        <v>0</v>
      </c>
      <c r="P27" s="185">
        <v>0</v>
      </c>
      <c r="Q27" s="186">
        <f>(P27+J27)/(P29+'Table I'!G11-'Table I'!G9)*100</f>
        <v>0</v>
      </c>
      <c r="R27" s="185">
        <v>0</v>
      </c>
      <c r="S27" s="186">
        <v>0</v>
      </c>
      <c r="T27" s="185">
        <v>0</v>
      </c>
      <c r="U27" s="186">
        <v>0</v>
      </c>
      <c r="V27" s="185">
        <v>0</v>
      </c>
    </row>
    <row r="28" spans="1:22" s="168" customFormat="1" ht="20.100000000000001" customHeight="1" thickBot="1">
      <c r="A28" s="191"/>
      <c r="B28" s="192"/>
      <c r="C28" s="192" t="s">
        <v>180</v>
      </c>
      <c r="D28" s="192"/>
      <c r="E28" s="192"/>
      <c r="F28" s="193">
        <v>0</v>
      </c>
      <c r="G28" s="193">
        <f>+G23+G24+G25+G26+G27</f>
        <v>0</v>
      </c>
      <c r="H28" s="193">
        <f>+H23+H24+H25+H26+H27</f>
        <v>0</v>
      </c>
      <c r="I28" s="193">
        <f>+I23+I24+I25+I26+I27</f>
        <v>0</v>
      </c>
      <c r="J28" s="193">
        <f>G28+H28+I28</f>
        <v>0</v>
      </c>
      <c r="K28" s="194">
        <f>(J28/('Table I'!G11-'Table I'!G9)*100)</f>
        <v>0</v>
      </c>
      <c r="L28" s="193">
        <f>+L23+L24+L25+L26+L27</f>
        <v>0</v>
      </c>
      <c r="M28" s="193">
        <f>+M23+M24+M25+M26+M27</f>
        <v>0</v>
      </c>
      <c r="N28" s="193">
        <f>L28+M28</f>
        <v>0</v>
      </c>
      <c r="O28" s="194">
        <f>(N28)/'Table I'!K11*100</f>
        <v>0</v>
      </c>
      <c r="P28" s="193">
        <f>+P23+P24+P25+P26+P27</f>
        <v>0</v>
      </c>
      <c r="Q28" s="194">
        <f>(P28+J28)/(P29+'Table I'!G11-'Table I'!G9)*100</f>
        <v>0</v>
      </c>
      <c r="R28" s="193">
        <f>+R23+R24+R25+R26+R27</f>
        <v>0</v>
      </c>
      <c r="S28" s="194">
        <v>0</v>
      </c>
      <c r="T28" s="193">
        <f>+T23+T24+T25+T26+T27</f>
        <v>0</v>
      </c>
      <c r="U28" s="194">
        <v>0</v>
      </c>
      <c r="V28" s="193">
        <f>+V23+V24+V25+V26+V27</f>
        <v>0</v>
      </c>
    </row>
    <row r="29" spans="1:22" s="166" customFormat="1" ht="20.100000000000001" customHeight="1" thickBot="1">
      <c r="A29" s="199"/>
      <c r="B29" s="200"/>
      <c r="C29" s="200" t="s">
        <v>181</v>
      </c>
      <c r="D29" s="200"/>
      <c r="E29" s="200"/>
      <c r="F29" s="201">
        <v>10</v>
      </c>
      <c r="G29" s="201">
        <f>G21+G28</f>
        <v>7406400</v>
      </c>
      <c r="H29" s="201">
        <f>H21+H28</f>
        <v>0</v>
      </c>
      <c r="I29" s="201">
        <f>I21+I28</f>
        <v>0</v>
      </c>
      <c r="J29" s="201">
        <f>J21+J28</f>
        <v>7406400</v>
      </c>
      <c r="K29" s="202">
        <f>K21+K28</f>
        <v>71.767441860465127</v>
      </c>
      <c r="L29" s="201">
        <f>L21+L28</f>
        <v>7406400</v>
      </c>
      <c r="M29" s="201">
        <f>M21+M28</f>
        <v>0</v>
      </c>
      <c r="N29" s="201">
        <f>N21+N28</f>
        <v>7406400</v>
      </c>
      <c r="O29" s="202">
        <f>O21+O28</f>
        <v>71.767441860465127</v>
      </c>
      <c r="P29" s="201">
        <f>P21+P28</f>
        <v>0</v>
      </c>
      <c r="Q29" s="202">
        <f>Q21+Q28</f>
        <v>71.767441860465127</v>
      </c>
      <c r="R29" s="201">
        <f>R21+R28</f>
        <v>0</v>
      </c>
      <c r="S29" s="202">
        <f>S21+S28</f>
        <v>0</v>
      </c>
      <c r="T29" s="201">
        <f>T21+T28</f>
        <v>0</v>
      </c>
      <c r="U29" s="202">
        <f>U21+U28</f>
        <v>0</v>
      </c>
      <c r="V29" s="203">
        <f>V21+V28</f>
        <v>7406400</v>
      </c>
    </row>
    <row r="30" spans="1:22" ht="20.100000000000001" customHeight="1"/>
    <row r="31" spans="1:22" ht="20.100000000000001" customHeight="1"/>
    <row r="32" spans="1:22" ht="20.100000000000001" customHeight="1"/>
    <row r="33" ht="20.100000000000001" customHeight="1"/>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X62"/>
  <sheetViews>
    <sheetView workbookViewId="0">
      <selection activeCell="F6" sqref="F6:X62"/>
    </sheetView>
  </sheetViews>
  <sheetFormatPr defaultColWidth="9.33203125" defaultRowHeight="1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c r="A6" s="208">
        <v>1</v>
      </c>
      <c r="B6" s="206"/>
      <c r="C6" s="207" t="s">
        <v>182</v>
      </c>
      <c r="D6" s="207"/>
      <c r="E6" s="207"/>
      <c r="F6" s="207"/>
      <c r="G6" s="207"/>
      <c r="H6" s="207"/>
      <c r="I6" s="207"/>
      <c r="J6" s="169"/>
      <c r="K6" s="207"/>
      <c r="L6" s="207"/>
      <c r="M6" s="207"/>
      <c r="N6" s="169"/>
      <c r="O6" s="207"/>
      <c r="P6" s="169"/>
      <c r="Q6" s="207"/>
      <c r="R6" s="169"/>
      <c r="S6" s="207"/>
      <c r="T6" s="169"/>
      <c r="U6" s="207"/>
      <c r="V6" s="207"/>
      <c r="W6" s="207"/>
      <c r="X6" s="207"/>
    </row>
    <row r="7" spans="1:24" s="167" customFormat="1">
      <c r="A7" s="183"/>
      <c r="B7" s="184" t="s">
        <v>145</v>
      </c>
      <c r="C7" s="184" t="s">
        <v>183</v>
      </c>
      <c r="D7" s="184"/>
      <c r="E7" s="184">
        <v>0</v>
      </c>
      <c r="F7" s="184">
        <v>0</v>
      </c>
      <c r="G7" s="184">
        <v>0</v>
      </c>
      <c r="H7" s="184"/>
      <c r="I7" s="184">
        <f>F7+G7+H7</f>
        <v>0</v>
      </c>
      <c r="J7" s="186">
        <f>(I7/('Table I'!G11-'Table I'!G9)*100)</f>
        <v>0</v>
      </c>
      <c r="K7" s="184">
        <v>0</v>
      </c>
      <c r="L7" s="184"/>
      <c r="M7" s="184">
        <f>K7+L7</f>
        <v>0</v>
      </c>
      <c r="N7" s="186">
        <f>(M7)/'Table I'!K11*100</f>
        <v>0</v>
      </c>
      <c r="O7" s="184">
        <v>0</v>
      </c>
      <c r="P7" s="186">
        <f>(O7+I7)/(O62+'Table I'!G11-'Table I'!G9)*100</f>
        <v>0</v>
      </c>
      <c r="Q7" s="184">
        <v>0</v>
      </c>
      <c r="R7" s="186">
        <v>0</v>
      </c>
      <c r="S7" s="184"/>
      <c r="T7" s="186">
        <v>0</v>
      </c>
      <c r="U7" s="184">
        <v>0</v>
      </c>
      <c r="V7" s="184"/>
      <c r="W7" s="184"/>
      <c r="X7" s="184"/>
    </row>
    <row r="8" spans="1:24" s="167" customFormat="1">
      <c r="A8" s="183"/>
      <c r="B8" s="184" t="s">
        <v>167</v>
      </c>
      <c r="C8" s="184" t="s">
        <v>184</v>
      </c>
      <c r="D8" s="184"/>
      <c r="E8" s="184">
        <v>0</v>
      </c>
      <c r="F8" s="184">
        <v>0</v>
      </c>
      <c r="G8" s="184">
        <v>0</v>
      </c>
      <c r="H8" s="184"/>
      <c r="I8" s="184">
        <f>F8+G8+H8</f>
        <v>0</v>
      </c>
      <c r="J8" s="186">
        <f>(I8/('Table I'!G11-'Table I'!G9)*100)</f>
        <v>0</v>
      </c>
      <c r="K8" s="184">
        <v>0</v>
      </c>
      <c r="L8" s="184"/>
      <c r="M8" s="184">
        <f>K8+L8</f>
        <v>0</v>
      </c>
      <c r="N8" s="186">
        <f>(M8)/'Table I'!K11*100</f>
        <v>0</v>
      </c>
      <c r="O8" s="184">
        <v>0</v>
      </c>
      <c r="P8" s="186">
        <f>(O8+I8)/(O62+'Table I'!G11-'Table I'!G9)*100</f>
        <v>0</v>
      </c>
      <c r="Q8" s="184">
        <v>0</v>
      </c>
      <c r="R8" s="186">
        <v>0</v>
      </c>
      <c r="S8" s="184"/>
      <c r="T8" s="186">
        <v>0</v>
      </c>
      <c r="U8" s="184">
        <v>0</v>
      </c>
      <c r="V8" s="184"/>
      <c r="W8" s="184"/>
      <c r="X8" s="184"/>
    </row>
    <row r="9" spans="1:24" s="167" customFormat="1">
      <c r="A9" s="183"/>
      <c r="B9" s="184" t="s">
        <v>169</v>
      </c>
      <c r="C9" s="184" t="s">
        <v>185</v>
      </c>
      <c r="D9" s="184"/>
      <c r="E9" s="184">
        <v>0</v>
      </c>
      <c r="F9" s="184">
        <v>0</v>
      </c>
      <c r="G9" s="184">
        <v>0</v>
      </c>
      <c r="H9" s="184"/>
      <c r="I9" s="184">
        <f>F9+G9+H9</f>
        <v>0</v>
      </c>
      <c r="J9" s="186">
        <f>(I9/('Table I'!G11-'Table I'!G9)*100)</f>
        <v>0</v>
      </c>
      <c r="K9" s="184">
        <v>0</v>
      </c>
      <c r="L9" s="184"/>
      <c r="M9" s="184">
        <f>K9+L9</f>
        <v>0</v>
      </c>
      <c r="N9" s="186">
        <f>(M9)/'Table I'!K11*100</f>
        <v>0</v>
      </c>
      <c r="O9" s="184">
        <v>0</v>
      </c>
      <c r="P9" s="186">
        <f>(O9+I9)/(O62+'Table I'!G11-'Table I'!G9)*100</f>
        <v>0</v>
      </c>
      <c r="Q9" s="184">
        <v>0</v>
      </c>
      <c r="R9" s="186">
        <v>0</v>
      </c>
      <c r="S9" s="184"/>
      <c r="T9" s="186">
        <v>0</v>
      </c>
      <c r="U9" s="184">
        <v>0</v>
      </c>
      <c r="V9" s="184"/>
      <c r="W9" s="184"/>
      <c r="X9" s="184"/>
    </row>
    <row r="10" spans="1:24" s="167" customFormat="1">
      <c r="A10" s="183"/>
      <c r="B10" s="184" t="s">
        <v>171</v>
      </c>
      <c r="C10" s="184" t="s">
        <v>186</v>
      </c>
      <c r="D10" s="184"/>
      <c r="E10" s="184">
        <v>0</v>
      </c>
      <c r="F10" s="184">
        <v>0</v>
      </c>
      <c r="G10" s="184">
        <v>0</v>
      </c>
      <c r="H10" s="184"/>
      <c r="I10" s="184">
        <f>F10+G10+H10</f>
        <v>0</v>
      </c>
      <c r="J10" s="186">
        <f>(I10/('Table I'!G11-'Table I'!G9)*100)</f>
        <v>0</v>
      </c>
      <c r="K10" s="184">
        <v>0</v>
      </c>
      <c r="L10" s="184"/>
      <c r="M10" s="184">
        <f>K10+L10</f>
        <v>0</v>
      </c>
      <c r="N10" s="186">
        <f>(M10)/'Table I'!K11*100</f>
        <v>0</v>
      </c>
      <c r="O10" s="184">
        <v>0</v>
      </c>
      <c r="P10" s="186">
        <f>(O10+I10)/(O62+'Table I'!G11-'Table I'!G9)*100</f>
        <v>0</v>
      </c>
      <c r="Q10" s="184">
        <v>0</v>
      </c>
      <c r="R10" s="186">
        <v>0</v>
      </c>
      <c r="S10" s="184"/>
      <c r="T10" s="186">
        <v>0</v>
      </c>
      <c r="U10" s="184">
        <v>0</v>
      </c>
      <c r="V10" s="184"/>
      <c r="W10" s="184"/>
      <c r="X10" s="184"/>
    </row>
    <row r="11" spans="1:24" s="167" customFormat="1">
      <c r="A11" s="183"/>
      <c r="B11" s="184" t="s">
        <v>179</v>
      </c>
      <c r="C11" s="184" t="s">
        <v>187</v>
      </c>
      <c r="D11" s="184"/>
      <c r="E11" s="184">
        <v>0</v>
      </c>
      <c r="F11" s="184">
        <v>0</v>
      </c>
      <c r="G11" s="184">
        <v>0</v>
      </c>
      <c r="H11" s="184"/>
      <c r="I11" s="184">
        <f>F11+G11+H11</f>
        <v>0</v>
      </c>
      <c r="J11" s="186">
        <f>(I11/('Table I'!G11-'Table I'!G9)*100)</f>
        <v>0</v>
      </c>
      <c r="K11" s="184">
        <v>0</v>
      </c>
      <c r="L11" s="184"/>
      <c r="M11" s="184">
        <f>K11+L11</f>
        <v>0</v>
      </c>
      <c r="N11" s="186">
        <f>(M11)/'Table I'!K11*100</f>
        <v>0</v>
      </c>
      <c r="O11" s="184">
        <v>0</v>
      </c>
      <c r="P11" s="186">
        <f>(O11+I11)/(O62+'Table I'!G11-'Table I'!G9)*100</f>
        <v>0</v>
      </c>
      <c r="Q11" s="184">
        <v>0</v>
      </c>
      <c r="R11" s="186">
        <v>0</v>
      </c>
      <c r="S11" s="184"/>
      <c r="T11" s="186">
        <v>0</v>
      </c>
      <c r="U11" s="184">
        <v>0</v>
      </c>
      <c r="V11" s="184"/>
      <c r="W11" s="184"/>
      <c r="X11" s="184"/>
    </row>
    <row r="12" spans="1:24" s="167" customFormat="1" ht="24">
      <c r="A12" s="183"/>
      <c r="B12" s="184" t="s">
        <v>188</v>
      </c>
      <c r="C12" s="184" t="s">
        <v>189</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(O12+I12)/(O62+'Table I'!G11-'Table I'!G9)*100</f>
        <v>0</v>
      </c>
      <c r="Q12" s="184">
        <v>0</v>
      </c>
      <c r="R12" s="186">
        <v>0</v>
      </c>
      <c r="S12" s="184"/>
      <c r="T12" s="186">
        <v>0</v>
      </c>
      <c r="U12" s="184">
        <v>0</v>
      </c>
      <c r="V12" s="184"/>
      <c r="W12" s="184"/>
      <c r="X12" s="184"/>
    </row>
    <row r="13" spans="1:24" s="167" customFormat="1">
      <c r="A13" s="183"/>
      <c r="B13" s="184" t="s">
        <v>190</v>
      </c>
      <c r="C13" s="184" t="s">
        <v>191</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(O13+I13)/(O62+'Table I'!G11-'Table I'!G9)*100</f>
        <v>0</v>
      </c>
      <c r="Q13" s="184">
        <v>0</v>
      </c>
      <c r="R13" s="186">
        <v>0</v>
      </c>
      <c r="S13" s="184"/>
      <c r="T13" s="186">
        <v>0</v>
      </c>
      <c r="U13" s="184">
        <v>0</v>
      </c>
      <c r="V13" s="184"/>
      <c r="W13" s="184"/>
      <c r="X13" s="184"/>
    </row>
    <row r="14" spans="1:24" s="167" customFormat="1">
      <c r="A14" s="183"/>
      <c r="B14" s="184" t="s">
        <v>192</v>
      </c>
      <c r="C14" s="184" t="s">
        <v>193</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(O14+I14)/(O62+'Table I'!G11-'Table I'!G9)*100</f>
        <v>0</v>
      </c>
      <c r="Q14" s="184">
        <v>0</v>
      </c>
      <c r="R14" s="186">
        <v>0</v>
      </c>
      <c r="S14" s="184"/>
      <c r="T14" s="186">
        <v>0</v>
      </c>
      <c r="U14" s="184">
        <v>0</v>
      </c>
      <c r="V14" s="184"/>
      <c r="W14" s="184"/>
      <c r="X14" s="184"/>
    </row>
    <row r="15" spans="1:24" s="167" customFormat="1">
      <c r="A15" s="183"/>
      <c r="B15" s="184" t="s">
        <v>194</v>
      </c>
      <c r="C15" s="184" t="s">
        <v>195</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(O15+I15)/(O62+'Table I'!G11-'Table I'!G9)*100</f>
        <v>0</v>
      </c>
      <c r="Q15" s="184">
        <v>0</v>
      </c>
      <c r="R15" s="186">
        <v>0</v>
      </c>
      <c r="S15" s="184"/>
      <c r="T15" s="186">
        <v>0</v>
      </c>
      <c r="U15" s="184">
        <v>0</v>
      </c>
      <c r="V15" s="184"/>
      <c r="W15" s="184"/>
      <c r="X15" s="184"/>
    </row>
    <row r="16" spans="1:24" s="167" customFormat="1">
      <c r="A16" s="183"/>
      <c r="B16" s="184" t="s">
        <v>196</v>
      </c>
      <c r="C16" s="184" t="s">
        <v>197</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(O16+I16)/(O62+'Table I'!G11-'Table I'!G9)*100</f>
        <v>0</v>
      </c>
      <c r="Q16" s="184">
        <v>0</v>
      </c>
      <c r="R16" s="186">
        <v>0</v>
      </c>
      <c r="S16" s="184"/>
      <c r="T16" s="186">
        <v>0</v>
      </c>
      <c r="U16" s="184">
        <v>0</v>
      </c>
      <c r="V16" s="184"/>
      <c r="W16" s="184"/>
      <c r="X16" s="184"/>
    </row>
    <row r="17" spans="1:24" s="167" customFormat="1">
      <c r="A17" s="183"/>
      <c r="B17" s="184" t="s">
        <v>198</v>
      </c>
      <c r="C17" s="184" t="s">
        <v>199</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(O17+I17)/(O62+'Table I'!G11-'Table I'!G9)*100</f>
        <v>0</v>
      </c>
      <c r="Q17" s="184">
        <v>0</v>
      </c>
      <c r="R17" s="186">
        <v>0</v>
      </c>
      <c r="S17" s="184"/>
      <c r="T17" s="186">
        <v>0</v>
      </c>
      <c r="U17" s="184">
        <v>0</v>
      </c>
      <c r="V17" s="184"/>
      <c r="W17" s="184"/>
      <c r="X17" s="184"/>
    </row>
    <row r="18" spans="1:24" s="168" customFormat="1">
      <c r="A18" s="191"/>
      <c r="B18" s="192"/>
      <c r="C18" s="192" t="s">
        <v>200</v>
      </c>
      <c r="D18" s="192"/>
      <c r="E18" s="192">
        <f>E7+E8+E9+E10+E11+E12+E13+E14+E15+E16+E17</f>
        <v>0</v>
      </c>
      <c r="F18" s="192">
        <f>F7+F8+F9+F10+F11+F12+F13+F14+F15+F16+F17</f>
        <v>0</v>
      </c>
      <c r="G18" s="192">
        <f>G7+G8+G9+G10+G11+G12+G13+G14+G15+G16+G17</f>
        <v>0</v>
      </c>
      <c r="H18" s="192">
        <f>H7+H8+H9+H10+H11+H12+H13+H14+H15+H16+H17</f>
        <v>0</v>
      </c>
      <c r="I18" s="192">
        <f>F18+G18+H18</f>
        <v>0</v>
      </c>
      <c r="J18" s="194">
        <f>(I18/('Table I'!G11-'Table I'!G9)*100)</f>
        <v>0</v>
      </c>
      <c r="K18" s="192">
        <f>K7+K8+K9+K10+K11+K12+K13+K14+K15+K16+K17</f>
        <v>0</v>
      </c>
      <c r="L18" s="192">
        <f>L7+L8+L9+L10+L11+L12+L13+L14+L15+L16+L17</f>
        <v>0</v>
      </c>
      <c r="M18" s="192">
        <f>K18+L18</f>
        <v>0</v>
      </c>
      <c r="N18" s="194">
        <f>(M18)/'Table I'!K11*100</f>
        <v>0</v>
      </c>
      <c r="O18" s="192">
        <f>O7+O8+O9+O10+O11+O12+O13+O14+O15+O16+O17</f>
        <v>0</v>
      </c>
      <c r="P18" s="194">
        <f>(O18+I18)/(O62+'Table I'!G11-'Table I'!G9)*100</f>
        <v>0</v>
      </c>
      <c r="Q18" s="192">
        <f>Q7+Q8+Q9+Q10+Q11+Q12+Q13+Q14+Q15+Q16+Q17</f>
        <v>0</v>
      </c>
      <c r="R18" s="194">
        <v>0</v>
      </c>
      <c r="S18" s="192">
        <f>S7+S8+S9+S10+S11+S12+S13+S14+S15+S16+S17</f>
        <v>0</v>
      </c>
      <c r="T18" s="194">
        <v>0</v>
      </c>
      <c r="U18" s="192">
        <f>U7+U8+U9+U10+U11+U12+U13+U14+U15+U16+U17</f>
        <v>0</v>
      </c>
      <c r="V18" s="192">
        <f>V7+V8+V9+V10+V11+V12+V13+V14+V15+V16+V17</f>
        <v>0</v>
      </c>
      <c r="W18" s="192">
        <f>W7+W8+W9+W10+W11+W12+W13+W14+W15+W16+W17</f>
        <v>0</v>
      </c>
      <c r="X18" s="192">
        <f>X7+X8+X9+X10+X11+X12+X13+X14+X15+X16+X17</f>
        <v>0</v>
      </c>
    </row>
    <row r="19" spans="1:24" s="166" customFormat="1">
      <c r="A19" s="195">
        <v>2</v>
      </c>
      <c r="B19" s="196"/>
      <c r="C19" s="196" t="s">
        <v>201</v>
      </c>
      <c r="D19" s="196"/>
      <c r="E19" s="196"/>
      <c r="F19" s="196"/>
      <c r="G19" s="196"/>
      <c r="H19" s="196"/>
      <c r="I19" s="196">
        <f>F19+G19+H19</f>
        <v>0</v>
      </c>
      <c r="J19" s="198">
        <f>(I19/('Table I'!G11-'Table I'!G9)*100)</f>
        <v>0</v>
      </c>
      <c r="K19" s="196"/>
      <c r="L19" s="196"/>
      <c r="M19" s="196">
        <f>K19+L19</f>
        <v>0</v>
      </c>
      <c r="N19" s="198">
        <f>(M19)/'Table I'!K11*100</f>
        <v>0</v>
      </c>
      <c r="O19" s="196"/>
      <c r="P19" s="198">
        <f>(O19+I19)/(O62+'Table I'!G11-'Table I'!G9)*100</f>
        <v>0</v>
      </c>
      <c r="Q19" s="196"/>
      <c r="R19" s="198">
        <v>0</v>
      </c>
      <c r="S19" s="196"/>
      <c r="T19" s="198">
        <v>0</v>
      </c>
      <c r="U19" s="196"/>
      <c r="V19" s="196"/>
      <c r="W19" s="196"/>
      <c r="X19" s="196"/>
    </row>
    <row r="20" spans="1:24" s="167" customFormat="1">
      <c r="A20" s="183"/>
      <c r="B20" s="184" t="s">
        <v>145</v>
      </c>
      <c r="C20" s="184" t="s">
        <v>202</v>
      </c>
      <c r="D20" s="184"/>
      <c r="E20" s="184">
        <v>0</v>
      </c>
      <c r="F20" s="184">
        <v>0</v>
      </c>
      <c r="G20" s="184">
        <v>0</v>
      </c>
      <c r="H20" s="184"/>
      <c r="I20" s="184">
        <f>F20+G20+H20</f>
        <v>0</v>
      </c>
      <c r="J20" s="186">
        <f>(I20/('Table I'!G11-'Table I'!G9)*100)</f>
        <v>0</v>
      </c>
      <c r="K20" s="184">
        <v>0</v>
      </c>
      <c r="L20" s="184"/>
      <c r="M20" s="184">
        <f>K20+L20</f>
        <v>0</v>
      </c>
      <c r="N20" s="186">
        <f>(M20)/'Table I'!K11*100</f>
        <v>0</v>
      </c>
      <c r="O20" s="184">
        <v>0</v>
      </c>
      <c r="P20" s="186">
        <f>(O20+I20)/(O62+'Table I'!G11-'Table I'!G9)*100</f>
        <v>0</v>
      </c>
      <c r="Q20" s="184">
        <v>0</v>
      </c>
      <c r="R20" s="186">
        <v>0</v>
      </c>
      <c r="S20" s="184"/>
      <c r="T20" s="186">
        <v>0</v>
      </c>
      <c r="U20" s="184">
        <v>0</v>
      </c>
      <c r="V20" s="184"/>
      <c r="W20" s="184"/>
      <c r="X20" s="184"/>
    </row>
    <row r="21" spans="1:24" s="167" customFormat="1" ht="24">
      <c r="A21" s="183"/>
      <c r="B21" s="184" t="s">
        <v>167</v>
      </c>
      <c r="C21" s="184" t="s">
        <v>203</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(O21+I21)/(O62+'Table I'!G11-'Table I'!G9)*100</f>
        <v>0</v>
      </c>
      <c r="Q21" s="184">
        <v>0</v>
      </c>
      <c r="R21" s="186">
        <v>0</v>
      </c>
      <c r="S21" s="184"/>
      <c r="T21" s="186">
        <v>0</v>
      </c>
      <c r="U21" s="184">
        <v>0</v>
      </c>
      <c r="V21" s="184"/>
      <c r="W21" s="184"/>
      <c r="X21" s="184"/>
    </row>
    <row r="22" spans="1:24" s="167" customFormat="1">
      <c r="A22" s="183"/>
      <c r="B22" s="184" t="s">
        <v>169</v>
      </c>
      <c r="C22" s="184" t="s">
        <v>193</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(O22+I22)/(O62+'Table I'!G11-'Table I'!G9)*100</f>
        <v>0</v>
      </c>
      <c r="Q22" s="184">
        <v>0</v>
      </c>
      <c r="R22" s="186">
        <v>0</v>
      </c>
      <c r="S22" s="184"/>
      <c r="T22" s="186">
        <v>0</v>
      </c>
      <c r="U22" s="184">
        <v>0</v>
      </c>
      <c r="V22" s="184"/>
      <c r="W22" s="184"/>
      <c r="X22" s="184"/>
    </row>
    <row r="23" spans="1:24" s="167" customFormat="1" ht="24">
      <c r="A23" s="183"/>
      <c r="B23" s="184" t="s">
        <v>171</v>
      </c>
      <c r="C23" s="184" t="s">
        <v>204</v>
      </c>
      <c r="D23" s="184"/>
      <c r="E23" s="184">
        <v>0</v>
      </c>
      <c r="F23" s="184">
        <v>0</v>
      </c>
      <c r="G23" s="184">
        <v>0</v>
      </c>
      <c r="H23" s="184"/>
      <c r="I23" s="184">
        <f>F23+G23+H23</f>
        <v>0</v>
      </c>
      <c r="J23" s="186">
        <f>(I23/('Table I'!G11-'Table I'!G9)*100)</f>
        <v>0</v>
      </c>
      <c r="K23" s="184">
        <v>0</v>
      </c>
      <c r="L23" s="184"/>
      <c r="M23" s="184">
        <f>K23+L23</f>
        <v>0</v>
      </c>
      <c r="N23" s="186">
        <f>(M23)/'Table I'!K11*100</f>
        <v>0</v>
      </c>
      <c r="O23" s="184">
        <v>0</v>
      </c>
      <c r="P23" s="186">
        <f>(O23+I23)/(O62+'Table I'!G11-'Table I'!G9)*100</f>
        <v>0</v>
      </c>
      <c r="Q23" s="184">
        <v>0</v>
      </c>
      <c r="R23" s="186">
        <v>0</v>
      </c>
      <c r="S23" s="184"/>
      <c r="T23" s="186">
        <v>0</v>
      </c>
      <c r="U23" s="184">
        <v>0</v>
      </c>
      <c r="V23" s="184"/>
      <c r="W23" s="184"/>
      <c r="X23" s="184"/>
    </row>
    <row r="24" spans="1:24" s="167" customFormat="1" ht="24">
      <c r="A24" s="183"/>
      <c r="B24" s="184" t="s">
        <v>179</v>
      </c>
      <c r="C24" s="184" t="s">
        <v>205</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(O24+I24)/(O62+'Table I'!G11-'Table I'!G9)*100</f>
        <v>0</v>
      </c>
      <c r="Q24" s="184">
        <v>0</v>
      </c>
      <c r="R24" s="186">
        <v>0</v>
      </c>
      <c r="S24" s="184"/>
      <c r="T24" s="186">
        <v>0</v>
      </c>
      <c r="U24" s="184">
        <v>0</v>
      </c>
      <c r="V24" s="184"/>
      <c r="W24" s="184"/>
      <c r="X24" s="184"/>
    </row>
    <row r="25" spans="1:24" s="167" customFormat="1" ht="36">
      <c r="A25" s="183"/>
      <c r="B25" s="184" t="s">
        <v>188</v>
      </c>
      <c r="C25" s="184" t="s">
        <v>206</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(O25+I25)/(O62+'Table I'!G11-'Table I'!G9)*100</f>
        <v>0</v>
      </c>
      <c r="Q25" s="184">
        <v>0</v>
      </c>
      <c r="R25" s="186">
        <v>0</v>
      </c>
      <c r="S25" s="184"/>
      <c r="T25" s="186">
        <v>0</v>
      </c>
      <c r="U25" s="184">
        <v>0</v>
      </c>
      <c r="V25" s="184"/>
      <c r="W25" s="184"/>
      <c r="X25" s="184"/>
    </row>
    <row r="26" spans="1:24" s="167" customFormat="1">
      <c r="A26" s="183"/>
      <c r="B26" s="184" t="s">
        <v>190</v>
      </c>
      <c r="C26" s="184" t="s">
        <v>207</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(O26+I26)/(O62+'Table I'!G11-'Table I'!G9)*100</f>
        <v>0</v>
      </c>
      <c r="Q26" s="184">
        <v>0</v>
      </c>
      <c r="R26" s="186">
        <v>0</v>
      </c>
      <c r="S26" s="184"/>
      <c r="T26" s="186">
        <v>0</v>
      </c>
      <c r="U26" s="184">
        <v>0</v>
      </c>
      <c r="V26" s="184"/>
      <c r="W26" s="184"/>
      <c r="X26" s="184"/>
    </row>
    <row r="27" spans="1:24" s="168" customFormat="1">
      <c r="A27" s="191"/>
      <c r="B27" s="192"/>
      <c r="C27" s="192" t="s">
        <v>208</v>
      </c>
      <c r="D27" s="192"/>
      <c r="E27" s="192">
        <f>+E20+E21+E22+E23+E24+E25+E26</f>
        <v>0</v>
      </c>
      <c r="F27" s="192">
        <f>+F20+F21+F22+F23+F24+F25+F26</f>
        <v>0</v>
      </c>
      <c r="G27" s="192">
        <f>+G20+G21+G22+G23+G24+G25+G26</f>
        <v>0</v>
      </c>
      <c r="H27" s="192">
        <f>+H20+H21+H22+H23+H24+H25+H26</f>
        <v>0</v>
      </c>
      <c r="I27" s="192">
        <f>F27+G27+H27</f>
        <v>0</v>
      </c>
      <c r="J27" s="194">
        <f>(I27/('Table I'!G11-'Table I'!G9)*100)</f>
        <v>0</v>
      </c>
      <c r="K27" s="192">
        <f>+K20+K21+K22+K23+K24+K25+K26</f>
        <v>0</v>
      </c>
      <c r="L27" s="192">
        <f>+L20+L21+L22+L23+L24+L25+L26</f>
        <v>0</v>
      </c>
      <c r="M27" s="192">
        <f>K27+L27</f>
        <v>0</v>
      </c>
      <c r="N27" s="194">
        <f>(M27)/'Table I'!K11*100</f>
        <v>0</v>
      </c>
      <c r="O27" s="192">
        <f>+O20+O21+O22+O23+O24+O25+O26</f>
        <v>0</v>
      </c>
      <c r="P27" s="194">
        <f>(O27+I27)/(O62+'Table I'!G11-'Table I'!G9)*100</f>
        <v>0</v>
      </c>
      <c r="Q27" s="192">
        <f>+Q20+Q21+Q22+Q23+Q24+Q25+Q26</f>
        <v>0</v>
      </c>
      <c r="R27" s="194">
        <v>0</v>
      </c>
      <c r="S27" s="192">
        <f>+S20+S21+S22+S23+S24+S25+S26</f>
        <v>0</v>
      </c>
      <c r="T27" s="194">
        <v>0</v>
      </c>
      <c r="U27" s="192">
        <f>+U20+U21+U22+U23+U24+U25+U26</f>
        <v>0</v>
      </c>
      <c r="V27" s="192">
        <f>+V20+V21+V22+V23+V24+V25+V26</f>
        <v>0</v>
      </c>
      <c r="W27" s="192">
        <f>+W20+W21+W22+W23+W24+W25+W26</f>
        <v>0</v>
      </c>
      <c r="X27" s="192">
        <f>+X20+X21+X22+X23+X24+X25+X26</f>
        <v>0</v>
      </c>
    </row>
    <row r="28" spans="1:24" s="166" customFormat="1" ht="24">
      <c r="A28" s="195">
        <v>3</v>
      </c>
      <c r="B28" s="196"/>
      <c r="C28" s="196" t="s">
        <v>209</v>
      </c>
      <c r="D28" s="196"/>
      <c r="E28" s="196"/>
      <c r="F28" s="196"/>
      <c r="G28" s="196"/>
      <c r="H28" s="196"/>
      <c r="I28" s="196">
        <f>F28+G28+H28</f>
        <v>0</v>
      </c>
      <c r="J28" s="198">
        <f>(I28/('Table I'!G11-'Table I'!G9)*100)</f>
        <v>0</v>
      </c>
      <c r="K28" s="196"/>
      <c r="L28" s="196"/>
      <c r="M28" s="196">
        <f>K28+L28</f>
        <v>0</v>
      </c>
      <c r="N28" s="198">
        <f>(M28)/'Table I'!K11*100</f>
        <v>0</v>
      </c>
      <c r="O28" s="196"/>
      <c r="P28" s="198">
        <f>(O28+I28)/(O62+'Table I'!G11-'Table I'!G9)*100</f>
        <v>0</v>
      </c>
      <c r="Q28" s="196"/>
      <c r="R28" s="198">
        <v>0</v>
      </c>
      <c r="S28" s="196"/>
      <c r="T28" s="198">
        <v>0</v>
      </c>
      <c r="U28" s="196"/>
      <c r="V28" s="196"/>
      <c r="W28" s="196"/>
      <c r="X28" s="196"/>
    </row>
    <row r="29" spans="1:24" s="167" customFormat="1" ht="36">
      <c r="A29" s="183"/>
      <c r="B29" s="184" t="s">
        <v>210</v>
      </c>
      <c r="C29" s="184" t="s">
        <v>211</v>
      </c>
      <c r="D29" s="184"/>
      <c r="E29" s="184">
        <v>0</v>
      </c>
      <c r="F29" s="184">
        <v>0</v>
      </c>
      <c r="G29" s="184">
        <v>0</v>
      </c>
      <c r="H29" s="184"/>
      <c r="I29" s="184">
        <f>F29+G29+H29</f>
        <v>0</v>
      </c>
      <c r="J29" s="186">
        <f>(I29/('Table I'!G11-'Table I'!G9)*100)</f>
        <v>0</v>
      </c>
      <c r="K29" s="184">
        <v>0</v>
      </c>
      <c r="L29" s="184"/>
      <c r="M29" s="184">
        <f>K29+L29</f>
        <v>0</v>
      </c>
      <c r="N29" s="186">
        <f>(M29)/'Table I'!K11*100</f>
        <v>0</v>
      </c>
      <c r="O29" s="184">
        <v>0</v>
      </c>
      <c r="P29" s="186">
        <f>(O29+I29)/(O62+'Table I'!G11-'Table I'!G9)*100</f>
        <v>0</v>
      </c>
      <c r="Q29" s="184">
        <v>0</v>
      </c>
      <c r="R29" s="186">
        <v>0</v>
      </c>
      <c r="S29" s="184"/>
      <c r="T29" s="186">
        <v>0</v>
      </c>
      <c r="U29" s="184">
        <v>0</v>
      </c>
      <c r="V29" s="184"/>
      <c r="W29" s="184"/>
      <c r="X29" s="184"/>
    </row>
    <row r="30" spans="1:24" s="167" customFormat="1" ht="24">
      <c r="A30" s="183"/>
      <c r="B30" s="184" t="s">
        <v>212</v>
      </c>
      <c r="C30" s="184" t="s">
        <v>213</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(O30+I30)/(O62+'Table I'!G11-'Table I'!G9)*100</f>
        <v>0</v>
      </c>
      <c r="Q30" s="184">
        <v>0</v>
      </c>
      <c r="R30" s="186">
        <v>0</v>
      </c>
      <c r="S30" s="184"/>
      <c r="T30" s="186">
        <v>0</v>
      </c>
      <c r="U30" s="184">
        <v>0</v>
      </c>
      <c r="V30" s="184"/>
      <c r="W30" s="184"/>
      <c r="X30" s="184"/>
    </row>
    <row r="31" spans="1:24" s="167" customFormat="1" ht="24">
      <c r="A31" s="183"/>
      <c r="B31" s="184" t="s">
        <v>214</v>
      </c>
      <c r="C31" s="184" t="s">
        <v>213</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(O31+I31)/(O62+'Table I'!G11-'Table I'!G9)*100</f>
        <v>0</v>
      </c>
      <c r="Q31" s="184">
        <v>0</v>
      </c>
      <c r="R31" s="186">
        <v>0</v>
      </c>
      <c r="S31" s="184"/>
      <c r="T31" s="186">
        <v>0</v>
      </c>
      <c r="U31" s="184">
        <v>0</v>
      </c>
      <c r="V31" s="184"/>
      <c r="W31" s="184"/>
      <c r="X31" s="184"/>
    </row>
    <row r="32" spans="1:24" s="168" customFormat="1">
      <c r="A32" s="191"/>
      <c r="B32" s="192"/>
      <c r="C32" s="192" t="s">
        <v>215</v>
      </c>
      <c r="D32" s="192"/>
      <c r="E32" s="192">
        <f>+E29+E30+E31</f>
        <v>0</v>
      </c>
      <c r="F32" s="192">
        <f>+F29+F30+F31</f>
        <v>0</v>
      </c>
      <c r="G32" s="192">
        <f>+G29+G30+G31</f>
        <v>0</v>
      </c>
      <c r="H32" s="192">
        <f>+H29+H30+H31</f>
        <v>0</v>
      </c>
      <c r="I32" s="192">
        <f>F32+G32+H32</f>
        <v>0</v>
      </c>
      <c r="J32" s="194">
        <f>(I32/('Table I'!G11-'Table I'!G9)*100)</f>
        <v>0</v>
      </c>
      <c r="K32" s="192">
        <f>+K29+K30+K31</f>
        <v>0</v>
      </c>
      <c r="L32" s="192">
        <f>+L29+L30+L31</f>
        <v>0</v>
      </c>
      <c r="M32" s="192">
        <f>K32+L32</f>
        <v>0</v>
      </c>
      <c r="N32" s="194">
        <f>(M32)/'Table I'!K11*100</f>
        <v>0</v>
      </c>
      <c r="O32" s="192">
        <f>+O29+O30+O31</f>
        <v>0</v>
      </c>
      <c r="P32" s="194">
        <f>(O32+I32)/(O62+'Table I'!G11-'Table I'!G9)*100</f>
        <v>0</v>
      </c>
      <c r="Q32" s="192">
        <f>+Q29+Q30+Q31</f>
        <v>0</v>
      </c>
      <c r="R32" s="194">
        <v>0</v>
      </c>
      <c r="S32" s="192">
        <f>+S29+S30+S31</f>
        <v>0</v>
      </c>
      <c r="T32" s="194">
        <v>0</v>
      </c>
      <c r="U32" s="192">
        <f>+U29+U30+U31</f>
        <v>0</v>
      </c>
      <c r="V32" s="192">
        <f>+V29+V30+V31</f>
        <v>0</v>
      </c>
      <c r="W32" s="192">
        <f>+W29+W30+W31</f>
        <v>0</v>
      </c>
      <c r="X32" s="192">
        <f>+X29+X30+X31</f>
        <v>0</v>
      </c>
    </row>
    <row r="33" spans="1:24" s="166" customFormat="1">
      <c r="A33" s="195">
        <v>4</v>
      </c>
      <c r="B33" s="196"/>
      <c r="C33" s="196" t="s">
        <v>216</v>
      </c>
      <c r="D33" s="196"/>
      <c r="E33" s="196"/>
      <c r="F33" s="196"/>
      <c r="G33" s="196"/>
      <c r="H33" s="196"/>
      <c r="I33" s="196">
        <f>F33+G33+H33</f>
        <v>0</v>
      </c>
      <c r="J33" s="198">
        <f>(I33/('Table I'!G11-'Table I'!G9)*100)</f>
        <v>0</v>
      </c>
      <c r="K33" s="196"/>
      <c r="L33" s="196"/>
      <c r="M33" s="196">
        <f>K33+L33</f>
        <v>0</v>
      </c>
      <c r="N33" s="198">
        <f>(M33)/'Table I'!K11*100</f>
        <v>0</v>
      </c>
      <c r="O33" s="196"/>
      <c r="P33" s="198">
        <f>(O33+I33)/(O62+'Table I'!G11-'Table I'!G9)*100</f>
        <v>0</v>
      </c>
      <c r="Q33" s="196"/>
      <c r="R33" s="198">
        <v>0</v>
      </c>
      <c r="S33" s="196"/>
      <c r="T33" s="198">
        <v>0</v>
      </c>
      <c r="U33" s="196"/>
      <c r="V33" s="196"/>
      <c r="W33" s="196"/>
      <c r="X33" s="196"/>
    </row>
    <row r="34" spans="1:24" s="167" customFormat="1" ht="24">
      <c r="A34" s="183"/>
      <c r="B34" s="184" t="s">
        <v>145</v>
      </c>
      <c r="C34" s="184" t="s">
        <v>217</v>
      </c>
      <c r="D34" s="184"/>
      <c r="E34" s="184">
        <v>0</v>
      </c>
      <c r="F34" s="184">
        <v>0</v>
      </c>
      <c r="G34" s="184">
        <v>0</v>
      </c>
      <c r="H34" s="184"/>
      <c r="I34" s="184">
        <f>F34+G34+H34</f>
        <v>0</v>
      </c>
      <c r="J34" s="186">
        <f>(I34/('Table I'!G11-'Table I'!G9)*100)</f>
        <v>0</v>
      </c>
      <c r="K34" s="184">
        <v>0</v>
      </c>
      <c r="L34" s="184"/>
      <c r="M34" s="184">
        <f>K34+L34</f>
        <v>0</v>
      </c>
      <c r="N34" s="186">
        <f>(M34)/'Table I'!K11*100</f>
        <v>0</v>
      </c>
      <c r="O34" s="184">
        <v>0</v>
      </c>
      <c r="P34" s="186">
        <f>(O34+I34)/(O62+'Table I'!G11-'Table I'!G9)*100</f>
        <v>0</v>
      </c>
      <c r="Q34" s="184">
        <v>0</v>
      </c>
      <c r="R34" s="186">
        <v>0</v>
      </c>
      <c r="S34" s="184"/>
      <c r="T34" s="186">
        <v>0</v>
      </c>
      <c r="U34" s="184">
        <v>0</v>
      </c>
      <c r="V34" s="184"/>
      <c r="W34" s="184"/>
      <c r="X34" s="184"/>
    </row>
    <row r="35" spans="1:24" s="167" customFormat="1" ht="48">
      <c r="A35" s="183"/>
      <c r="B35" s="184" t="s">
        <v>167</v>
      </c>
      <c r="C35" s="184" t="s">
        <v>218</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(O35+I35)/(O62+'Table I'!G11-'Table I'!G9)*100</f>
        <v>0</v>
      </c>
      <c r="Q35" s="184">
        <v>0</v>
      </c>
      <c r="R35" s="186">
        <v>0</v>
      </c>
      <c r="S35" s="184"/>
      <c r="T35" s="186">
        <v>0</v>
      </c>
      <c r="U35" s="184">
        <v>0</v>
      </c>
      <c r="V35" s="184"/>
      <c r="W35" s="184"/>
      <c r="X35" s="184"/>
    </row>
    <row r="36" spans="1:24" s="167" customFormat="1">
      <c r="A36" s="183"/>
      <c r="B36" s="184" t="s">
        <v>169</v>
      </c>
      <c r="C36" s="184" t="s">
        <v>219</v>
      </c>
      <c r="D36" s="184"/>
      <c r="E36" s="184">
        <v>0</v>
      </c>
      <c r="F36" s="184">
        <v>0</v>
      </c>
      <c r="G36" s="184">
        <v>0</v>
      </c>
      <c r="H36" s="184"/>
      <c r="I36" s="184">
        <f>F36+G36+H36</f>
        <v>0</v>
      </c>
      <c r="J36" s="186">
        <f>(I36/('Table I'!G11-'Table I'!G9)*100)</f>
        <v>0</v>
      </c>
      <c r="K36" s="184">
        <v>0</v>
      </c>
      <c r="L36" s="184"/>
      <c r="M36" s="184">
        <f>K36+L36</f>
        <v>0</v>
      </c>
      <c r="N36" s="186">
        <f>(M36)/'Table I'!K11*100</f>
        <v>0</v>
      </c>
      <c r="O36" s="184">
        <v>0</v>
      </c>
      <c r="P36" s="186">
        <f>(O36+I36)/(O62+'Table I'!G11-'Table I'!G9)*100</f>
        <v>0</v>
      </c>
      <c r="Q36" s="184">
        <v>0</v>
      </c>
      <c r="R36" s="186">
        <v>0</v>
      </c>
      <c r="S36" s="184"/>
      <c r="T36" s="186">
        <v>0</v>
      </c>
      <c r="U36" s="184">
        <v>0</v>
      </c>
      <c r="V36" s="184"/>
      <c r="W36" s="184"/>
      <c r="X36" s="184"/>
    </row>
    <row r="37" spans="1:24" s="167" customFormat="1" ht="72">
      <c r="A37" s="183"/>
      <c r="B37" s="184" t="s">
        <v>171</v>
      </c>
      <c r="C37" s="184" t="s">
        <v>220</v>
      </c>
      <c r="D37" s="184"/>
      <c r="E37" s="184">
        <v>0</v>
      </c>
      <c r="F37" s="184">
        <v>0</v>
      </c>
      <c r="G37" s="184">
        <v>0</v>
      </c>
      <c r="H37" s="184"/>
      <c r="I37" s="184">
        <f>F37+G37+H37</f>
        <v>0</v>
      </c>
      <c r="J37" s="186">
        <f>(I37/('Table I'!G11-'Table I'!G9)*100)</f>
        <v>0</v>
      </c>
      <c r="K37" s="184">
        <v>0</v>
      </c>
      <c r="L37" s="184"/>
      <c r="M37" s="184">
        <f>K37+L37</f>
        <v>0</v>
      </c>
      <c r="N37" s="186">
        <f>(M37)/'Table I'!K11*100</f>
        <v>0</v>
      </c>
      <c r="O37" s="184">
        <v>0</v>
      </c>
      <c r="P37" s="186">
        <f>(O37+I37)/(O62+'Table I'!G11-'Table I'!G9)*100</f>
        <v>0</v>
      </c>
      <c r="Q37" s="184">
        <v>0</v>
      </c>
      <c r="R37" s="186">
        <v>0</v>
      </c>
      <c r="S37" s="184"/>
      <c r="T37" s="186">
        <v>0</v>
      </c>
      <c r="U37" s="184">
        <v>0</v>
      </c>
      <c r="V37" s="184"/>
      <c r="W37" s="184"/>
      <c r="X37" s="184"/>
    </row>
    <row r="38" spans="1:24" s="167" customFormat="1" ht="60">
      <c r="A38" s="183"/>
      <c r="B38" s="184" t="s">
        <v>179</v>
      </c>
      <c r="C38" s="184" t="s">
        <v>221</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(O38+I38)/(O62+'Table I'!G11-'Table I'!G9)*100</f>
        <v>0</v>
      </c>
      <c r="Q38" s="184">
        <v>0</v>
      </c>
      <c r="R38" s="186">
        <v>0</v>
      </c>
      <c r="S38" s="184"/>
      <c r="T38" s="186">
        <v>0</v>
      </c>
      <c r="U38" s="184">
        <v>0</v>
      </c>
      <c r="V38" s="184"/>
      <c r="W38" s="184"/>
      <c r="X38" s="184"/>
    </row>
    <row r="39" spans="1:24" s="167" customFormat="1" ht="24">
      <c r="A39" s="183"/>
      <c r="B39" s="184" t="s">
        <v>188</v>
      </c>
      <c r="C39" s="184" t="s">
        <v>222</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(O39+I39)/(O62+'Table I'!G11-'Table I'!G9)*100</f>
        <v>0</v>
      </c>
      <c r="Q39" s="184">
        <v>0</v>
      </c>
      <c r="R39" s="186">
        <v>0</v>
      </c>
      <c r="S39" s="184"/>
      <c r="T39" s="186">
        <v>0</v>
      </c>
      <c r="U39" s="184">
        <v>0</v>
      </c>
      <c r="V39" s="184"/>
      <c r="W39" s="184"/>
      <c r="X39" s="184"/>
    </row>
    <row r="40" spans="1:24" s="167" customFormat="1" ht="36">
      <c r="A40" s="183"/>
      <c r="B40" s="184" t="s">
        <v>190</v>
      </c>
      <c r="C40" s="184" t="s">
        <v>223</v>
      </c>
      <c r="D40" s="184"/>
      <c r="E40" s="184">
        <v>183</v>
      </c>
      <c r="F40" s="184">
        <v>762400</v>
      </c>
      <c r="G40" s="184">
        <v>0</v>
      </c>
      <c r="H40" s="184"/>
      <c r="I40" s="184">
        <f>F40+G40+H40</f>
        <v>762400</v>
      </c>
      <c r="J40" s="186">
        <f>(I40/('Table I'!G11-'Table I'!G9)*100)</f>
        <v>7.387596899224806</v>
      </c>
      <c r="K40" s="184">
        <v>762400</v>
      </c>
      <c r="L40" s="184"/>
      <c r="M40" s="184">
        <f>K40+L40</f>
        <v>762400</v>
      </c>
      <c r="N40" s="186">
        <f>(M40)/'Table I'!K11*100</f>
        <v>7.387596899224806</v>
      </c>
      <c r="O40" s="184">
        <v>0</v>
      </c>
      <c r="P40" s="186">
        <f>(O40+I40)/(O62+'Table I'!G11-'Table I'!G9)*100</f>
        <v>7.387596899224806</v>
      </c>
      <c r="Q40" s="184">
        <v>0</v>
      </c>
      <c r="R40" s="186">
        <v>0</v>
      </c>
      <c r="S40" s="184"/>
      <c r="T40" s="186">
        <v>0</v>
      </c>
      <c r="U40" s="184">
        <v>762399</v>
      </c>
      <c r="V40" s="184"/>
      <c r="W40" s="184"/>
      <c r="X40" s="184"/>
    </row>
    <row r="41" spans="1:24" s="167" customFormat="1" ht="36">
      <c r="A41" s="183"/>
      <c r="B41" s="184" t="s">
        <v>192</v>
      </c>
      <c r="C41" s="184" t="s">
        <v>224</v>
      </c>
      <c r="D41" s="184"/>
      <c r="E41" s="184">
        <v>10</v>
      </c>
      <c r="F41" s="184">
        <v>492000</v>
      </c>
      <c r="G41" s="184">
        <v>0</v>
      </c>
      <c r="H41" s="184"/>
      <c r="I41" s="184">
        <f>F41+G41+H41</f>
        <v>492000</v>
      </c>
      <c r="J41" s="186">
        <f>(I41/('Table I'!G11-'Table I'!G9)*100)</f>
        <v>4.7674418604651168</v>
      </c>
      <c r="K41" s="184">
        <v>492000</v>
      </c>
      <c r="L41" s="184"/>
      <c r="M41" s="184">
        <f>K41+L41</f>
        <v>492000</v>
      </c>
      <c r="N41" s="186">
        <f>(M41)/'Table I'!K11*100</f>
        <v>4.7674418604651168</v>
      </c>
      <c r="O41" s="184">
        <v>0</v>
      </c>
      <c r="P41" s="186">
        <f>(O41+I41)/(O62+'Table I'!G11-'Table I'!G9)*100</f>
        <v>4.7674418604651168</v>
      </c>
      <c r="Q41" s="184">
        <v>0</v>
      </c>
      <c r="R41" s="186">
        <v>0</v>
      </c>
      <c r="S41" s="184"/>
      <c r="T41" s="186">
        <v>0</v>
      </c>
      <c r="U41" s="184">
        <v>492000</v>
      </c>
      <c r="V41" s="184"/>
      <c r="W41" s="184"/>
      <c r="X41" s="184"/>
    </row>
    <row r="42" spans="1:24">
      <c r="A42" s="187"/>
      <c r="B42" s="188"/>
      <c r="C42" s="188" t="s">
        <v>225</v>
      </c>
      <c r="D42" s="188" t="s">
        <v>226</v>
      </c>
      <c r="E42" s="188"/>
      <c r="F42" s="188">
        <v>103200</v>
      </c>
      <c r="G42" s="188">
        <v>0</v>
      </c>
      <c r="H42" s="188"/>
      <c r="I42" s="188">
        <f>F42+G42+H42</f>
        <v>103200</v>
      </c>
      <c r="J42" s="190">
        <f>(I42/('Table I'!G11-'Table I'!G9)*100)</f>
        <v>1</v>
      </c>
      <c r="K42" s="188">
        <v>103200</v>
      </c>
      <c r="L42" s="188"/>
      <c r="M42" s="188">
        <f>K42+L42</f>
        <v>103200</v>
      </c>
      <c r="N42" s="190">
        <f>(M42)/'Table I'!K11*100</f>
        <v>1</v>
      </c>
      <c r="O42" s="188">
        <v>0</v>
      </c>
      <c r="P42" s="190">
        <f>(O42+I42)/(O62+'Table I'!G11-'Table I'!G9)*100</f>
        <v>1</v>
      </c>
      <c r="Q42" s="188">
        <v>0</v>
      </c>
      <c r="R42" s="190">
        <v>0</v>
      </c>
      <c r="S42" s="188">
        <v>0</v>
      </c>
      <c r="T42" s="190">
        <v>0</v>
      </c>
      <c r="U42" s="188">
        <v>103200</v>
      </c>
      <c r="V42" s="188"/>
      <c r="W42" s="188"/>
      <c r="X42" s="188"/>
    </row>
    <row r="43" spans="1:24" s="167" customFormat="1">
      <c r="A43" s="183"/>
      <c r="B43" s="184" t="s">
        <v>194</v>
      </c>
      <c r="C43" s="184" t="s">
        <v>227</v>
      </c>
      <c r="D43" s="184"/>
      <c r="E43" s="184">
        <v>3</v>
      </c>
      <c r="F43" s="184">
        <v>7200</v>
      </c>
      <c r="G43" s="184">
        <v>0</v>
      </c>
      <c r="H43" s="184"/>
      <c r="I43" s="184">
        <f>F43+G43+H43</f>
        <v>7200</v>
      </c>
      <c r="J43" s="186">
        <f>(I43/('Table I'!G11-'Table I'!G9)*100)</f>
        <v>6.9767441860465115E-2</v>
      </c>
      <c r="K43" s="184">
        <v>7200</v>
      </c>
      <c r="L43" s="184"/>
      <c r="M43" s="184">
        <f>K43+L43</f>
        <v>7200</v>
      </c>
      <c r="N43" s="186">
        <f>(M43)/'Table I'!K11*100</f>
        <v>6.9767441860465115E-2</v>
      </c>
      <c r="O43" s="184">
        <v>0</v>
      </c>
      <c r="P43" s="186">
        <f>(O43+I43)/(O62+'Table I'!G11-'Table I'!G9)*100</f>
        <v>6.9767441860465115E-2</v>
      </c>
      <c r="Q43" s="184">
        <v>0</v>
      </c>
      <c r="R43" s="186">
        <v>0</v>
      </c>
      <c r="S43" s="184"/>
      <c r="T43" s="186">
        <v>0</v>
      </c>
      <c r="U43" s="184">
        <v>7200</v>
      </c>
      <c r="V43" s="184"/>
      <c r="W43" s="184"/>
      <c r="X43" s="184"/>
    </row>
    <row r="44" spans="1:24" s="167" customFormat="1">
      <c r="A44" s="183"/>
      <c r="B44" s="184" t="s">
        <v>196</v>
      </c>
      <c r="C44" s="184" t="s">
        <v>228</v>
      </c>
      <c r="D44" s="184"/>
      <c r="E44" s="184">
        <v>0</v>
      </c>
      <c r="F44" s="184">
        <v>0</v>
      </c>
      <c r="G44" s="184">
        <v>0</v>
      </c>
      <c r="H44" s="184"/>
      <c r="I44" s="184">
        <f>F44+G44+H44</f>
        <v>0</v>
      </c>
      <c r="J44" s="186">
        <f>(I44/('Table I'!G11-'Table I'!G9)*100)</f>
        <v>0</v>
      </c>
      <c r="K44" s="184">
        <v>0</v>
      </c>
      <c r="L44" s="184"/>
      <c r="M44" s="184">
        <f>K44+L44</f>
        <v>0</v>
      </c>
      <c r="N44" s="186">
        <f>(M44)/'Table I'!K11*100</f>
        <v>0</v>
      </c>
      <c r="O44" s="184">
        <v>0</v>
      </c>
      <c r="P44" s="186">
        <f>(O44+I44)/(O62+'Table I'!G11-'Table I'!G9)*100</f>
        <v>0</v>
      </c>
      <c r="Q44" s="184">
        <v>0</v>
      </c>
      <c r="R44" s="186">
        <v>0</v>
      </c>
      <c r="S44" s="184"/>
      <c r="T44" s="186">
        <v>0</v>
      </c>
      <c r="U44" s="184">
        <v>0</v>
      </c>
      <c r="V44" s="184"/>
      <c r="W44" s="184"/>
      <c r="X44" s="184"/>
    </row>
    <row r="45" spans="1:24" s="167" customFormat="1">
      <c r="A45" s="183"/>
      <c r="B45" s="184" t="s">
        <v>198</v>
      </c>
      <c r="C45" s="184" t="s">
        <v>229</v>
      </c>
      <c r="D45" s="184"/>
      <c r="E45" s="184">
        <v>0</v>
      </c>
      <c r="F45" s="184">
        <v>0</v>
      </c>
      <c r="G45" s="184">
        <v>0</v>
      </c>
      <c r="H45" s="184"/>
      <c r="I45" s="184">
        <f>F45+G45+H45</f>
        <v>0</v>
      </c>
      <c r="J45" s="186">
        <f>(I45/('Table I'!G11-'Table I'!G9)*100)</f>
        <v>0</v>
      </c>
      <c r="K45" s="184">
        <v>0</v>
      </c>
      <c r="L45" s="184"/>
      <c r="M45" s="184">
        <f>K45+L45</f>
        <v>0</v>
      </c>
      <c r="N45" s="186">
        <f>(M45)/'Table I'!K11*100</f>
        <v>0</v>
      </c>
      <c r="O45" s="184">
        <v>0</v>
      </c>
      <c r="P45" s="186">
        <f>(O45+I45)/(O62+'Table I'!G11-'Table I'!G9)*100</f>
        <v>0</v>
      </c>
      <c r="Q45" s="184">
        <v>0</v>
      </c>
      <c r="R45" s="186">
        <v>0</v>
      </c>
      <c r="S45" s="184"/>
      <c r="T45" s="186">
        <v>0</v>
      </c>
      <c r="U45" s="184">
        <v>0</v>
      </c>
      <c r="V45" s="184"/>
      <c r="W45" s="184"/>
      <c r="X45" s="184"/>
    </row>
    <row r="46" spans="1:24" s="167" customFormat="1">
      <c r="A46" s="183"/>
      <c r="B46" s="184" t="s">
        <v>230</v>
      </c>
      <c r="C46" s="184" t="s">
        <v>231</v>
      </c>
      <c r="D46" s="184"/>
      <c r="E46" s="184">
        <v>15</v>
      </c>
      <c r="F46" s="184">
        <v>1512800</v>
      </c>
      <c r="G46" s="184">
        <v>0</v>
      </c>
      <c r="H46" s="184"/>
      <c r="I46" s="184">
        <f>F46+G46+H46</f>
        <v>1512800</v>
      </c>
      <c r="J46" s="186">
        <f>(I46/('Table I'!G11-'Table I'!G9)*100)</f>
        <v>14.65891472868217</v>
      </c>
      <c r="K46" s="184">
        <v>1512800</v>
      </c>
      <c r="L46" s="184"/>
      <c r="M46" s="184">
        <f>K46+L46</f>
        <v>1512800</v>
      </c>
      <c r="N46" s="186">
        <f>(M46)/'Table I'!K11*100</f>
        <v>14.65891472868217</v>
      </c>
      <c r="O46" s="184">
        <v>0</v>
      </c>
      <c r="P46" s="186">
        <f>(O46+I46)/(O62+'Table I'!G11-'Table I'!G9)*100</f>
        <v>14.65891472868217</v>
      </c>
      <c r="Q46" s="184">
        <v>0</v>
      </c>
      <c r="R46" s="186">
        <v>0</v>
      </c>
      <c r="S46" s="184"/>
      <c r="T46" s="186">
        <v>0</v>
      </c>
      <c r="U46" s="184">
        <v>1512800</v>
      </c>
      <c r="V46" s="184"/>
      <c r="W46" s="184"/>
      <c r="X46" s="184"/>
    </row>
    <row r="47" spans="1:24" ht="24">
      <c r="A47" s="187"/>
      <c r="B47" s="188"/>
      <c r="C47" s="188" t="s">
        <v>232</v>
      </c>
      <c r="D47" s="188" t="s">
        <v>233</v>
      </c>
      <c r="E47" s="188"/>
      <c r="F47" s="188">
        <v>499200</v>
      </c>
      <c r="G47" s="188">
        <v>0</v>
      </c>
      <c r="H47" s="188"/>
      <c r="I47" s="188">
        <f>F47+G47+H47</f>
        <v>499200</v>
      </c>
      <c r="J47" s="190">
        <f>(I47/('Table I'!G11-'Table I'!G9)*100)</f>
        <v>4.8372093023255811</v>
      </c>
      <c r="K47" s="188">
        <v>499200</v>
      </c>
      <c r="L47" s="188"/>
      <c r="M47" s="188">
        <f>K47+L47</f>
        <v>499200</v>
      </c>
      <c r="N47" s="190">
        <f>(M47)/'Table I'!K11*100</f>
        <v>4.8372093023255811</v>
      </c>
      <c r="O47" s="188">
        <v>0</v>
      </c>
      <c r="P47" s="190">
        <f>(O47+I47)/(O62+'Table I'!G11-'Table I'!G9)*100</f>
        <v>4.8372093023255811</v>
      </c>
      <c r="Q47" s="188">
        <v>0</v>
      </c>
      <c r="R47" s="190">
        <v>0</v>
      </c>
      <c r="S47" s="188">
        <v>0</v>
      </c>
      <c r="T47" s="190">
        <v>0</v>
      </c>
      <c r="U47" s="188">
        <v>499200</v>
      </c>
      <c r="V47" s="188"/>
      <c r="W47" s="188"/>
      <c r="X47" s="188"/>
    </row>
    <row r="48" spans="1:24" ht="24">
      <c r="A48" s="187"/>
      <c r="B48" s="188"/>
      <c r="C48" s="188" t="s">
        <v>234</v>
      </c>
      <c r="D48" s="188" t="s">
        <v>235</v>
      </c>
      <c r="E48" s="188"/>
      <c r="F48" s="188">
        <v>460800</v>
      </c>
      <c r="G48" s="188">
        <v>0</v>
      </c>
      <c r="H48" s="188"/>
      <c r="I48" s="188">
        <f>F48+G48+H48</f>
        <v>460800</v>
      </c>
      <c r="J48" s="190">
        <f>(I48/('Table I'!G11-'Table I'!G9)*100)</f>
        <v>4.4651162790697674</v>
      </c>
      <c r="K48" s="188">
        <v>460800</v>
      </c>
      <c r="L48" s="188"/>
      <c r="M48" s="188">
        <f>K48+L48</f>
        <v>460800</v>
      </c>
      <c r="N48" s="190">
        <f>(M48)/'Table I'!K11*100</f>
        <v>4.4651162790697674</v>
      </c>
      <c r="O48" s="188">
        <v>0</v>
      </c>
      <c r="P48" s="190">
        <f>(O48+I48)/(O62+'Table I'!G11-'Table I'!G9)*100</f>
        <v>4.4651162790697674</v>
      </c>
      <c r="Q48" s="188">
        <v>0</v>
      </c>
      <c r="R48" s="190">
        <v>0</v>
      </c>
      <c r="S48" s="188">
        <v>0</v>
      </c>
      <c r="T48" s="190">
        <v>0</v>
      </c>
      <c r="U48" s="188">
        <v>460800</v>
      </c>
      <c r="V48" s="188"/>
      <c r="W48" s="188"/>
      <c r="X48" s="188"/>
    </row>
    <row r="49" spans="1:24">
      <c r="A49" s="187"/>
      <c r="B49" s="188"/>
      <c r="C49" s="188" t="s">
        <v>236</v>
      </c>
      <c r="D49" s="188" t="s">
        <v>237</v>
      </c>
      <c r="E49" s="188"/>
      <c r="F49" s="188">
        <v>153600</v>
      </c>
      <c r="G49" s="188">
        <v>0</v>
      </c>
      <c r="H49" s="188"/>
      <c r="I49" s="188">
        <f>F49+G49+H49</f>
        <v>153600</v>
      </c>
      <c r="J49" s="190">
        <f>(I49/('Table I'!G11-'Table I'!G9)*100)</f>
        <v>1.4883720930232558</v>
      </c>
      <c r="K49" s="188">
        <v>153600</v>
      </c>
      <c r="L49" s="188"/>
      <c r="M49" s="188">
        <f>K49+L49</f>
        <v>153600</v>
      </c>
      <c r="N49" s="190">
        <f>(M49)/'Table I'!K11*100</f>
        <v>1.4883720930232558</v>
      </c>
      <c r="O49" s="188">
        <v>0</v>
      </c>
      <c r="P49" s="190">
        <f>(O49+I49)/(O62+'Table I'!G11-'Table I'!G9)*100</f>
        <v>1.4883720930232558</v>
      </c>
      <c r="Q49" s="188">
        <v>0</v>
      </c>
      <c r="R49" s="190">
        <v>0</v>
      </c>
      <c r="S49" s="188">
        <v>0</v>
      </c>
      <c r="T49" s="190">
        <v>0</v>
      </c>
      <c r="U49" s="188">
        <v>153600</v>
      </c>
      <c r="V49" s="188"/>
      <c r="W49" s="188"/>
      <c r="X49" s="188"/>
    </row>
    <row r="50" spans="1:24" ht="24">
      <c r="A50" s="187"/>
      <c r="B50" s="188"/>
      <c r="C50" s="188" t="s">
        <v>238</v>
      </c>
      <c r="D50" s="188" t="s">
        <v>239</v>
      </c>
      <c r="E50" s="188"/>
      <c r="F50" s="188">
        <v>148800</v>
      </c>
      <c r="G50" s="188">
        <v>0</v>
      </c>
      <c r="H50" s="188"/>
      <c r="I50" s="188">
        <f>F50+G50+H50</f>
        <v>148800</v>
      </c>
      <c r="J50" s="190">
        <f>(I50/('Table I'!G11-'Table I'!G9)*100)</f>
        <v>1.441860465116279</v>
      </c>
      <c r="K50" s="188">
        <v>148800</v>
      </c>
      <c r="L50" s="188"/>
      <c r="M50" s="188">
        <f>K50+L50</f>
        <v>148800</v>
      </c>
      <c r="N50" s="190">
        <f>(M50)/'Table I'!K11*100</f>
        <v>1.441860465116279</v>
      </c>
      <c r="O50" s="188">
        <v>0</v>
      </c>
      <c r="P50" s="190">
        <f>(O50+I50)/(O62+'Table I'!G11-'Table I'!G9)*100</f>
        <v>1.441860465116279</v>
      </c>
      <c r="Q50" s="188">
        <v>0</v>
      </c>
      <c r="R50" s="190">
        <v>0</v>
      </c>
      <c r="S50" s="188">
        <v>0</v>
      </c>
      <c r="T50" s="190">
        <v>0</v>
      </c>
      <c r="U50" s="188">
        <v>148800</v>
      </c>
      <c r="V50" s="188"/>
      <c r="W50" s="188"/>
      <c r="X50" s="188"/>
    </row>
    <row r="51" spans="1:24" ht="24">
      <c r="A51" s="187"/>
      <c r="B51" s="188"/>
      <c r="C51" s="188" t="s">
        <v>240</v>
      </c>
      <c r="D51" s="188" t="s">
        <v>241</v>
      </c>
      <c r="E51" s="188"/>
      <c r="F51" s="188">
        <v>108000</v>
      </c>
      <c r="G51" s="188">
        <v>0</v>
      </c>
      <c r="H51" s="188"/>
      <c r="I51" s="188">
        <f>F51+G51+H51</f>
        <v>108000</v>
      </c>
      <c r="J51" s="190">
        <f>(I51/('Table I'!G11-'Table I'!G9)*100)</f>
        <v>1.0465116279069768</v>
      </c>
      <c r="K51" s="188">
        <v>108000</v>
      </c>
      <c r="L51" s="188"/>
      <c r="M51" s="188">
        <f>K51+L51</f>
        <v>108000</v>
      </c>
      <c r="N51" s="190">
        <f>(M51)/'Table I'!K11*100</f>
        <v>1.0465116279069768</v>
      </c>
      <c r="O51" s="188">
        <v>0</v>
      </c>
      <c r="P51" s="190">
        <f>(O51+I51)/(O62+'Table I'!G11-'Table I'!G9)*100</f>
        <v>1.0465116279069768</v>
      </c>
      <c r="Q51" s="188">
        <v>0</v>
      </c>
      <c r="R51" s="190">
        <v>0</v>
      </c>
      <c r="S51" s="188">
        <v>0</v>
      </c>
      <c r="T51" s="190">
        <v>0</v>
      </c>
      <c r="U51" s="188">
        <v>108000</v>
      </c>
      <c r="V51" s="188"/>
      <c r="W51" s="188"/>
      <c r="X51" s="188"/>
    </row>
    <row r="52" spans="1:24">
      <c r="A52" s="187"/>
      <c r="B52" s="188" t="s">
        <v>242</v>
      </c>
      <c r="C52" s="188" t="s">
        <v>207</v>
      </c>
      <c r="D52" s="188"/>
      <c r="E52" s="188"/>
      <c r="F52" s="188"/>
      <c r="G52" s="188"/>
      <c r="H52" s="188"/>
      <c r="I52" s="188"/>
      <c r="J52" s="190"/>
      <c r="K52" s="188"/>
      <c r="L52" s="188"/>
      <c r="M52" s="188"/>
      <c r="N52" s="190"/>
      <c r="O52" s="188"/>
      <c r="P52" s="190"/>
      <c r="Q52" s="188"/>
      <c r="R52" s="190"/>
      <c r="S52" s="188"/>
      <c r="T52" s="190"/>
      <c r="U52" s="188"/>
      <c r="V52" s="188"/>
      <c r="W52" s="188"/>
      <c r="X52" s="188"/>
    </row>
    <row r="53" spans="1:24" s="167" customFormat="1">
      <c r="A53" s="183"/>
      <c r="B53" s="184" t="s">
        <v>243</v>
      </c>
      <c r="C53" s="184" t="s">
        <v>244</v>
      </c>
      <c r="D53" s="184"/>
      <c r="E53" s="184">
        <v>0</v>
      </c>
      <c r="F53" s="184">
        <v>0</v>
      </c>
      <c r="G53" s="184">
        <v>0</v>
      </c>
      <c r="H53" s="184"/>
      <c r="I53" s="184">
        <f>F53+G53+H53</f>
        <v>0</v>
      </c>
      <c r="J53" s="186">
        <f>(I53/('Table I'!G11-'Table I'!G9)*100)</f>
        <v>0</v>
      </c>
      <c r="K53" s="184">
        <v>0</v>
      </c>
      <c r="L53" s="184"/>
      <c r="M53" s="184">
        <f>K53+L53</f>
        <v>0</v>
      </c>
      <c r="N53" s="186">
        <f>(M53)/'Table I'!K11*100</f>
        <v>0</v>
      </c>
      <c r="O53" s="184">
        <v>0</v>
      </c>
      <c r="P53" s="186">
        <f>(O53+I53)/(O62+'Table I'!G11-'Table I'!G9)*100</f>
        <v>0</v>
      </c>
      <c r="Q53" s="184">
        <v>0</v>
      </c>
      <c r="R53" s="186">
        <v>0</v>
      </c>
      <c r="S53" s="184"/>
      <c r="T53" s="186">
        <v>0</v>
      </c>
      <c r="U53" s="184">
        <v>0</v>
      </c>
      <c r="V53" s="184"/>
      <c r="W53" s="184"/>
      <c r="X53" s="184"/>
    </row>
    <row r="54" spans="1:24" s="167" customFormat="1" ht="36">
      <c r="A54" s="183"/>
      <c r="B54" s="184" t="s">
        <v>245</v>
      </c>
      <c r="C54" s="184" t="s">
        <v>246</v>
      </c>
      <c r="D54" s="184"/>
      <c r="E54" s="184">
        <v>0</v>
      </c>
      <c r="F54" s="184">
        <v>0</v>
      </c>
      <c r="G54" s="184">
        <v>0</v>
      </c>
      <c r="H54" s="184"/>
      <c r="I54" s="184">
        <f>F54+G54+H54</f>
        <v>0</v>
      </c>
      <c r="J54" s="186">
        <f>(I54/('Table I'!G11-'Table I'!G9)*100)</f>
        <v>0</v>
      </c>
      <c r="K54" s="184">
        <v>0</v>
      </c>
      <c r="L54" s="184"/>
      <c r="M54" s="184">
        <f>K54+L54</f>
        <v>0</v>
      </c>
      <c r="N54" s="186">
        <f>(M54)/'Table I'!K11*100</f>
        <v>0</v>
      </c>
      <c r="O54" s="184">
        <v>0</v>
      </c>
      <c r="P54" s="186">
        <f>(O54+I54)/(O62+'Table I'!G11-'Table I'!G9)*100</f>
        <v>0</v>
      </c>
      <c r="Q54" s="184">
        <v>0</v>
      </c>
      <c r="R54" s="186">
        <v>0</v>
      </c>
      <c r="S54" s="184"/>
      <c r="T54" s="186">
        <v>0</v>
      </c>
      <c r="U54" s="184">
        <v>0</v>
      </c>
      <c r="V54" s="184"/>
      <c r="W54" s="184"/>
      <c r="X54" s="184"/>
    </row>
    <row r="55" spans="1:24" s="167" customFormat="1">
      <c r="A55" s="183"/>
      <c r="B55" s="184" t="s">
        <v>247</v>
      </c>
      <c r="C55" s="184" t="s">
        <v>248</v>
      </c>
      <c r="D55" s="184"/>
      <c r="E55" s="184">
        <v>16</v>
      </c>
      <c r="F55" s="184">
        <v>67200</v>
      </c>
      <c r="G55" s="184">
        <v>0</v>
      </c>
      <c r="H55" s="184"/>
      <c r="I55" s="184">
        <f>F55+G55+H55</f>
        <v>67200</v>
      </c>
      <c r="J55" s="186">
        <f>(I55/('Table I'!G11-'Table I'!G9)*100)</f>
        <v>0.65116279069767447</v>
      </c>
      <c r="K55" s="184">
        <v>67200</v>
      </c>
      <c r="L55" s="184"/>
      <c r="M55" s="184">
        <f>K55+L55</f>
        <v>67200</v>
      </c>
      <c r="N55" s="186">
        <f>(M55)/'Table I'!K11*100</f>
        <v>0.65116279069767447</v>
      </c>
      <c r="O55" s="184">
        <v>0</v>
      </c>
      <c r="P55" s="186">
        <f>(O55+I55)/(O62+'Table I'!G11-'Table I'!G9)*100</f>
        <v>0.65116279069767447</v>
      </c>
      <c r="Q55" s="184">
        <v>0</v>
      </c>
      <c r="R55" s="186">
        <v>0</v>
      </c>
      <c r="S55" s="184"/>
      <c r="T55" s="186">
        <v>0</v>
      </c>
      <c r="U55" s="184">
        <v>67200</v>
      </c>
      <c r="V55" s="184"/>
      <c r="W55" s="184"/>
      <c r="X55" s="184"/>
    </row>
    <row r="56" spans="1:24" s="167" customFormat="1">
      <c r="A56" s="183"/>
      <c r="B56" s="184" t="s">
        <v>249</v>
      </c>
      <c r="C56" s="184" t="s">
        <v>250</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(O56+I56)/(O62+'Table I'!G11-'Table I'!G9)*100</f>
        <v>0</v>
      </c>
      <c r="Q56" s="184">
        <v>0</v>
      </c>
      <c r="R56" s="186">
        <v>0</v>
      </c>
      <c r="S56" s="184"/>
      <c r="T56" s="186">
        <v>0</v>
      </c>
      <c r="U56" s="184">
        <v>0</v>
      </c>
      <c r="V56" s="184"/>
      <c r="W56" s="184"/>
      <c r="X56" s="184"/>
    </row>
    <row r="57" spans="1:24" s="167" customFormat="1">
      <c r="A57" s="183"/>
      <c r="B57" s="184" t="s">
        <v>251</v>
      </c>
      <c r="C57" s="184" t="s">
        <v>252</v>
      </c>
      <c r="D57" s="184"/>
      <c r="E57" s="184">
        <v>3</v>
      </c>
      <c r="F57" s="184">
        <v>72000</v>
      </c>
      <c r="G57" s="184">
        <v>0</v>
      </c>
      <c r="H57" s="184"/>
      <c r="I57" s="184">
        <f>F57+G57+H57</f>
        <v>72000</v>
      </c>
      <c r="J57" s="186">
        <f>(I57/('Table I'!G11-'Table I'!G9)*100)</f>
        <v>0.69767441860465118</v>
      </c>
      <c r="K57" s="184">
        <v>72000</v>
      </c>
      <c r="L57" s="184"/>
      <c r="M57" s="184">
        <f>K57+L57</f>
        <v>72000</v>
      </c>
      <c r="N57" s="186">
        <f>(M57)/'Table I'!K11*100</f>
        <v>0.69767441860465118</v>
      </c>
      <c r="O57" s="184">
        <v>0</v>
      </c>
      <c r="P57" s="186">
        <f>(O57+I57)/(O62+'Table I'!G11-'Table I'!G9)*100</f>
        <v>0.69767441860465118</v>
      </c>
      <c r="Q57" s="184">
        <v>0</v>
      </c>
      <c r="R57" s="186">
        <v>0</v>
      </c>
      <c r="S57" s="184"/>
      <c r="T57" s="186">
        <v>0</v>
      </c>
      <c r="U57" s="184">
        <v>72000</v>
      </c>
      <c r="V57" s="184"/>
      <c r="W57" s="184"/>
      <c r="X57" s="184"/>
    </row>
    <row r="58" spans="1:24" s="167" customFormat="1">
      <c r="A58" s="183"/>
      <c r="B58" s="184" t="s">
        <v>253</v>
      </c>
      <c r="C58" s="184" t="s">
        <v>254</v>
      </c>
      <c r="D58" s="184"/>
      <c r="E58" s="184">
        <v>0</v>
      </c>
      <c r="F58" s="184">
        <v>0</v>
      </c>
      <c r="G58" s="184">
        <v>0</v>
      </c>
      <c r="H58" s="184"/>
      <c r="I58" s="184">
        <f>F58+G58+H58</f>
        <v>0</v>
      </c>
      <c r="J58" s="186">
        <f>(I58/('Table I'!G11-'Table I'!G9)*100)</f>
        <v>0</v>
      </c>
      <c r="K58" s="184">
        <v>0</v>
      </c>
      <c r="L58" s="184"/>
      <c r="M58" s="184">
        <f>K58+L58</f>
        <v>0</v>
      </c>
      <c r="N58" s="186">
        <f>(M58)/'Table I'!K11*100</f>
        <v>0</v>
      </c>
      <c r="O58" s="184">
        <v>0</v>
      </c>
      <c r="P58" s="186">
        <f>(O58+I58)/(O62+'Table I'!G11-'Table I'!G9)*100</f>
        <v>0</v>
      </c>
      <c r="Q58" s="184">
        <v>0</v>
      </c>
      <c r="R58" s="186">
        <v>0</v>
      </c>
      <c r="S58" s="184"/>
      <c r="T58" s="186">
        <v>0</v>
      </c>
      <c r="U58" s="184">
        <v>0</v>
      </c>
      <c r="V58" s="184"/>
      <c r="W58" s="184"/>
      <c r="X58" s="184"/>
    </row>
    <row r="59" spans="1:24" s="167" customFormat="1">
      <c r="A59" s="183"/>
      <c r="B59" s="184" t="s">
        <v>255</v>
      </c>
      <c r="C59" s="184" t="s">
        <v>256</v>
      </c>
      <c r="D59" s="184"/>
      <c r="E59" s="184">
        <v>0</v>
      </c>
      <c r="F59" s="184">
        <v>0</v>
      </c>
      <c r="G59" s="184">
        <v>0</v>
      </c>
      <c r="H59" s="184"/>
      <c r="I59" s="184">
        <f>F59+G59+H59</f>
        <v>0</v>
      </c>
      <c r="J59" s="186">
        <f>(I59/('Table I'!G11-'Table I'!G9)*100)</f>
        <v>0</v>
      </c>
      <c r="K59" s="184">
        <v>0</v>
      </c>
      <c r="L59" s="184"/>
      <c r="M59" s="184">
        <f>K59+L59</f>
        <v>0</v>
      </c>
      <c r="N59" s="186">
        <f>(M59)/'Table I'!K11*100</f>
        <v>0</v>
      </c>
      <c r="O59" s="184">
        <v>0</v>
      </c>
      <c r="P59" s="186">
        <f>(O59+I59)/(O62+'Table I'!G11-'Table I'!G9)*100</f>
        <v>0</v>
      </c>
      <c r="Q59" s="184">
        <v>0</v>
      </c>
      <c r="R59" s="186">
        <v>0</v>
      </c>
      <c r="S59" s="184"/>
      <c r="T59" s="186">
        <v>0</v>
      </c>
      <c r="U59" s="184">
        <v>0</v>
      </c>
      <c r="V59" s="184"/>
      <c r="W59" s="184"/>
      <c r="X59" s="184"/>
    </row>
    <row r="60" spans="1:24" s="167" customFormat="1">
      <c r="A60" s="183"/>
      <c r="B60" s="184" t="s">
        <v>257</v>
      </c>
      <c r="C60" s="184" t="s">
        <v>258</v>
      </c>
      <c r="D60" s="184"/>
      <c r="E60" s="184">
        <v>0</v>
      </c>
      <c r="F60" s="184">
        <v>0</v>
      </c>
      <c r="G60" s="184">
        <v>0</v>
      </c>
      <c r="H60" s="184"/>
      <c r="I60" s="184">
        <f>F60+G60+H60</f>
        <v>0</v>
      </c>
      <c r="J60" s="186">
        <f>(I60/('Table I'!G11-'Table I'!G9)*100)</f>
        <v>0</v>
      </c>
      <c r="K60" s="184">
        <v>0</v>
      </c>
      <c r="L60" s="184"/>
      <c r="M60" s="184">
        <f>K60+L60</f>
        <v>0</v>
      </c>
      <c r="N60" s="186">
        <f>(M60)/'Table I'!K11*100</f>
        <v>0</v>
      </c>
      <c r="O60" s="184">
        <v>0</v>
      </c>
      <c r="P60" s="186">
        <f>(O60+I60)/(O62+'Table I'!G11-'Table I'!G9)*100</f>
        <v>0</v>
      </c>
      <c r="Q60" s="184">
        <v>0</v>
      </c>
      <c r="R60" s="186">
        <v>0</v>
      </c>
      <c r="S60" s="184"/>
      <c r="T60" s="186">
        <v>0</v>
      </c>
      <c r="U60" s="184">
        <v>0</v>
      </c>
      <c r="V60" s="184"/>
      <c r="W60" s="184"/>
      <c r="X60" s="184"/>
    </row>
    <row r="61" spans="1:24" s="168" customFormat="1" ht="12.75" thickBot="1">
      <c r="A61" s="191"/>
      <c r="B61" s="192"/>
      <c r="C61" s="192" t="s">
        <v>259</v>
      </c>
      <c r="D61" s="192"/>
      <c r="E61" s="192">
        <f>+E34+E35+E36+E37+E38+E39+E40+E41+E43+E44+E45+E46+E53+E54+E55+E56+E57+E58+E59+E60</f>
        <v>230</v>
      </c>
      <c r="F61" s="192">
        <f>+F34+F35+F36+F37+F38+F39+F40+F41+F43+F44+F45+F46+F53+F54+F55+F56+F57+F58+F59+F60</f>
        <v>2913600</v>
      </c>
      <c r="G61" s="192">
        <f>+G34+G35+G36+G37+G38+G39+G40+G41+G43+G44+G45+G46+G53+G54+G55+G56+G57+G58+G59+G60</f>
        <v>0</v>
      </c>
      <c r="H61" s="192">
        <f>+H34+H35+H36+H37+H38+H39+H40+H41+H43+H44+H45+H46+H53+H54+H55+H56+H57+H58+H59+H60</f>
        <v>0</v>
      </c>
      <c r="I61" s="192">
        <f>F61+G61+H61</f>
        <v>2913600</v>
      </c>
      <c r="J61" s="194">
        <f>(I61/('Table I'!G11-'Table I'!G9)*100)</f>
        <v>28.232558139534884</v>
      </c>
      <c r="K61" s="192">
        <f>+K34+K35+K36+K37+K38+K39+K40+K41+K43+K44+K45+K46+K53+K54+K55+K56+K57+K58+K59+K60</f>
        <v>2913600</v>
      </c>
      <c r="L61" s="192">
        <f>+L34+L35+L36+L37+L38+L39+L40+L41+L43+L44+L45+L46+L53+L54+L55+L56+L57+L58+L59+L60</f>
        <v>0</v>
      </c>
      <c r="M61" s="192">
        <f>K61+L61</f>
        <v>2913600</v>
      </c>
      <c r="N61" s="194">
        <f>(M61)/'Table I'!K11*100</f>
        <v>28.232558139534884</v>
      </c>
      <c r="O61" s="192">
        <f>+O34+O35+O36+O37+O38+O39+O40+O41+O43+O44+O45+O46+O53+O54+O55+O56+O57+O58+O59+O60</f>
        <v>0</v>
      </c>
      <c r="P61" s="194">
        <f>(O61+I61)/(O62+'Table I'!G11-'Table I'!G9)*100</f>
        <v>28.232558139534884</v>
      </c>
      <c r="Q61" s="192">
        <f>+Q34+Q35+Q36+Q37+Q38+Q39+Q40+Q41+Q43+Q44+Q45+Q46+Q53+Q54+Q55+Q56+Q57+Q58+Q59+Q60</f>
        <v>0</v>
      </c>
      <c r="R61" s="194">
        <v>0</v>
      </c>
      <c r="S61" s="192">
        <f>+S34+S35+S36+S37+S38+S39+S40+S41+S43+S44+S45+S46+S53+S54+S55+S56+S57+S58+S59+S60</f>
        <v>0</v>
      </c>
      <c r="T61" s="194">
        <v>0</v>
      </c>
      <c r="U61" s="192">
        <f>+U34+U35+U36+U37+U38+U39+U40+U41+U43+U44+U45+U46+U53+U54+U55+U56+U57+U58+U59+U60</f>
        <v>2913599</v>
      </c>
      <c r="V61" s="192">
        <f>+V34+V35+V36+V37+V38+V39+V40+V41+V43+V44+V45+V46+V53+V54+V55+V56+V57+V58+V59+V60</f>
        <v>0</v>
      </c>
      <c r="W61" s="192">
        <f>+W34+W35+W36+W37+W38+W39+W40+W41+W43+W44+W45+W46+W53+W54+W55+W56+W57+W58+W59+W60</f>
        <v>0</v>
      </c>
      <c r="X61" s="192">
        <f>+X34+X35+X36+X37+X38+X39+X40+X41+X43+X44+X45+X46+X53+X54+X55+X56+X57+X58+X59+X60</f>
        <v>0</v>
      </c>
    </row>
    <row r="62" spans="1:24" s="166" customFormat="1" ht="36.75" thickBot="1">
      <c r="A62" s="199"/>
      <c r="B62" s="200"/>
      <c r="C62" s="200" t="s">
        <v>260</v>
      </c>
      <c r="D62" s="200"/>
      <c r="E62" s="200">
        <f>E18+E27+E32+E61</f>
        <v>230</v>
      </c>
      <c r="F62" s="200">
        <f>F18+F27+F32+F61</f>
        <v>2913600</v>
      </c>
      <c r="G62" s="200">
        <f>G18+G27+G32+G61</f>
        <v>0</v>
      </c>
      <c r="H62" s="200">
        <f>H18+H27+H32+H61</f>
        <v>0</v>
      </c>
      <c r="I62" s="200">
        <f>I18+I27+I32+I61</f>
        <v>2913600</v>
      </c>
      <c r="J62" s="202">
        <f>J18+J27+J32+J61</f>
        <v>28.232558139534884</v>
      </c>
      <c r="K62" s="200">
        <f>K18+K27+K32+K61</f>
        <v>2913600</v>
      </c>
      <c r="L62" s="200">
        <f>L18+L27+L32+L61</f>
        <v>0</v>
      </c>
      <c r="M62" s="200">
        <f>M18+M27+M32+M61</f>
        <v>2913600</v>
      </c>
      <c r="N62" s="202">
        <f>N18+N27+N32+N61</f>
        <v>28.232558139534884</v>
      </c>
      <c r="O62" s="200">
        <f>O18+O27+O32+O61</f>
        <v>0</v>
      </c>
      <c r="P62" s="202">
        <f>P18+P27+P32+P61</f>
        <v>28.232558139534884</v>
      </c>
      <c r="Q62" s="200">
        <f>Q18+Q27+Q32+Q61</f>
        <v>0</v>
      </c>
      <c r="R62" s="202">
        <v>0</v>
      </c>
      <c r="S62" s="200">
        <f>S18+S27+S32+S61</f>
        <v>0</v>
      </c>
      <c r="T62" s="202">
        <v>0</v>
      </c>
      <c r="U62" s="200">
        <f>U18+U27+U32+U61</f>
        <v>2913599</v>
      </c>
      <c r="V62" s="200"/>
      <c r="W62" s="200"/>
      <c r="X62"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dimension ref="A1:T8"/>
  <sheetViews>
    <sheetView topLeftCell="A2" workbookViewId="0">
      <selection activeCell="A6" sqref="A6:T8"/>
    </sheetView>
  </sheetViews>
  <sheetFormatPr defaultRowHeight="12.75"/>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c r="A1" s="79" t="s">
        <v>94</v>
      </c>
      <c r="B1" s="79"/>
      <c r="C1" s="79"/>
      <c r="D1" s="79"/>
      <c r="E1" s="79"/>
      <c r="F1" s="79"/>
      <c r="G1" s="79"/>
      <c r="H1" s="79"/>
      <c r="I1" s="79"/>
      <c r="J1" s="79"/>
      <c r="K1" s="79"/>
      <c r="L1" s="79"/>
      <c r="M1" s="79"/>
      <c r="N1" s="79"/>
      <c r="O1" s="79"/>
      <c r="P1" s="79"/>
      <c r="Q1" s="79"/>
      <c r="R1" s="79"/>
      <c r="S1" s="79"/>
      <c r="T1" s="79"/>
    </row>
    <row r="2" spans="1:20" ht="40.5" customHeight="1">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c r="A4" s="116"/>
      <c r="B4" s="118"/>
      <c r="C4" s="61"/>
      <c r="D4" s="61"/>
      <c r="E4" s="61"/>
      <c r="F4" s="61"/>
      <c r="G4" s="61"/>
      <c r="H4" s="118"/>
      <c r="I4" s="118"/>
      <c r="J4" s="11" t="s">
        <v>74</v>
      </c>
      <c r="K4" s="11" t="s">
        <v>75</v>
      </c>
      <c r="L4" s="11" t="s">
        <v>38</v>
      </c>
      <c r="M4" s="123"/>
      <c r="N4" s="61"/>
      <c r="O4" s="118"/>
      <c r="P4" s="61"/>
      <c r="Q4" s="120"/>
      <c r="R4" s="118"/>
      <c r="S4" s="120"/>
      <c r="T4" s="118"/>
    </row>
    <row r="5" spans="1:20" ht="45" customHeight="1">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c r="A6" s="215" t="s">
        <v>261</v>
      </c>
      <c r="B6" s="210" t="s">
        <v>262</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c r="A7" s="216" t="s">
        <v>263</v>
      </c>
      <c r="B7" s="217" t="s">
        <v>264</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c r="A8" s="219"/>
      <c r="B8" s="220" t="s">
        <v>265</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19"/>
  <sheetViews>
    <sheetView workbookViewId="0">
      <selection activeCell="C21" sqref="C21"/>
    </sheetView>
  </sheetViews>
  <sheetFormatPr defaultRowHeight="12.75"/>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c r="A1" s="126" t="s">
        <v>104</v>
      </c>
      <c r="B1" s="126"/>
      <c r="C1" s="126"/>
      <c r="D1" s="126"/>
      <c r="E1" s="126"/>
      <c r="F1" s="126"/>
      <c r="G1" s="126"/>
      <c r="H1" s="126"/>
      <c r="I1" s="126"/>
      <c r="J1" s="126"/>
      <c r="K1" s="126"/>
    </row>
    <row r="2" spans="1:11" ht="51" customHeight="1" thickTop="1">
      <c r="A2" s="127" t="s">
        <v>105</v>
      </c>
      <c r="B2" s="129" t="s">
        <v>106</v>
      </c>
      <c r="C2" s="129"/>
      <c r="D2" s="129"/>
      <c r="E2" s="129" t="s">
        <v>107</v>
      </c>
      <c r="F2" s="129"/>
      <c r="G2" s="129"/>
      <c r="H2" s="130" t="s">
        <v>108</v>
      </c>
      <c r="I2" s="130"/>
      <c r="J2" s="130"/>
      <c r="K2" s="30" t="s">
        <v>109</v>
      </c>
    </row>
    <row r="3" spans="1:11">
      <c r="A3" s="128"/>
      <c r="B3" s="131" t="s">
        <v>110</v>
      </c>
      <c r="C3" s="131"/>
      <c r="D3" s="131"/>
      <c r="E3" s="131" t="s">
        <v>111</v>
      </c>
      <c r="F3" s="131"/>
      <c r="G3" s="131"/>
      <c r="H3" s="131" t="s">
        <v>112</v>
      </c>
      <c r="I3" s="131"/>
      <c r="J3" s="131"/>
      <c r="K3" s="31" t="s">
        <v>113</v>
      </c>
    </row>
    <row r="4" spans="1:11" ht="25.5">
      <c r="A4" s="128"/>
      <c r="B4" s="32" t="s">
        <v>114</v>
      </c>
      <c r="C4" s="33" t="s">
        <v>115</v>
      </c>
      <c r="D4" s="32" t="s">
        <v>116</v>
      </c>
      <c r="E4" s="32" t="s">
        <v>114</v>
      </c>
      <c r="F4" s="33" t="s">
        <v>115</v>
      </c>
      <c r="G4" s="32" t="s">
        <v>116</v>
      </c>
      <c r="H4" s="132" t="s">
        <v>117</v>
      </c>
      <c r="I4" s="132"/>
      <c r="J4" s="132"/>
      <c r="K4" s="34"/>
    </row>
    <row r="5" spans="1:11">
      <c r="A5" s="35"/>
      <c r="B5" s="36"/>
      <c r="C5" s="36"/>
      <c r="D5" s="36"/>
      <c r="E5" s="36"/>
      <c r="F5" s="36"/>
      <c r="G5" s="36"/>
      <c r="H5" s="37" t="s">
        <v>118</v>
      </c>
      <c r="I5" s="36"/>
      <c r="J5" s="36" t="s">
        <v>119</v>
      </c>
      <c r="K5" s="34"/>
    </row>
    <row r="6" spans="1:11">
      <c r="A6" s="35"/>
      <c r="B6" s="36"/>
      <c r="C6" s="36"/>
      <c r="D6" s="36"/>
      <c r="E6" s="36"/>
      <c r="F6" s="36"/>
      <c r="G6" s="36"/>
      <c r="H6" s="37" t="s">
        <v>120</v>
      </c>
      <c r="I6" s="36"/>
      <c r="J6" s="36" t="s">
        <v>119</v>
      </c>
      <c r="K6" s="34"/>
    </row>
    <row r="7" spans="1:11" ht="45" customHeight="1">
      <c r="A7" s="35"/>
      <c r="B7" s="36"/>
      <c r="C7" s="36"/>
      <c r="D7" s="36"/>
      <c r="E7" s="36"/>
      <c r="F7" s="36"/>
      <c r="G7" s="36"/>
      <c r="H7" s="38" t="s">
        <v>121</v>
      </c>
      <c r="I7" s="36"/>
      <c r="J7" s="36" t="s">
        <v>119</v>
      </c>
      <c r="K7" s="34"/>
    </row>
    <row r="8" spans="1:11">
      <c r="A8" s="35"/>
      <c r="B8" s="36"/>
      <c r="C8" s="36"/>
      <c r="D8" s="36"/>
      <c r="E8" s="36"/>
      <c r="F8" s="36"/>
      <c r="G8" s="36"/>
      <c r="H8" s="37" t="s">
        <v>122</v>
      </c>
      <c r="I8" s="36"/>
      <c r="J8" s="36"/>
      <c r="K8" s="34"/>
    </row>
    <row r="9" spans="1:11" ht="25.5">
      <c r="A9" s="35"/>
      <c r="B9" s="36"/>
      <c r="C9" s="36"/>
      <c r="D9" s="36"/>
      <c r="E9" s="36"/>
      <c r="F9" s="36"/>
      <c r="G9" s="36"/>
      <c r="H9" s="38" t="s">
        <v>123</v>
      </c>
      <c r="I9" s="36"/>
      <c r="J9" s="36"/>
      <c r="K9" s="34"/>
    </row>
    <row r="10" spans="1:11">
      <c r="A10" s="35"/>
      <c r="B10" s="36"/>
      <c r="C10" s="36"/>
      <c r="D10" s="36"/>
      <c r="E10" s="36"/>
      <c r="F10" s="36"/>
      <c r="G10" s="36"/>
      <c r="H10" s="36"/>
      <c r="I10" s="36"/>
      <c r="J10" s="36"/>
      <c r="K10" s="34"/>
    </row>
    <row r="11" spans="1:11">
      <c r="A11" s="35"/>
      <c r="B11" s="36"/>
      <c r="C11" s="36"/>
      <c r="D11" s="36"/>
      <c r="E11" s="36"/>
      <c r="F11" s="36"/>
      <c r="G11" s="36"/>
      <c r="H11" s="36"/>
      <c r="I11" s="36"/>
      <c r="J11" s="36"/>
      <c r="K11" s="34"/>
    </row>
    <row r="12" spans="1:11">
      <c r="A12" s="35"/>
      <c r="B12" s="36"/>
      <c r="C12" s="36"/>
      <c r="D12" s="36"/>
      <c r="E12" s="36"/>
      <c r="F12" s="36"/>
      <c r="G12" s="36"/>
      <c r="H12" s="36"/>
      <c r="I12" s="36"/>
      <c r="J12" s="36"/>
      <c r="K12" s="34"/>
    </row>
    <row r="13" spans="1:11">
      <c r="A13" s="35"/>
      <c r="B13" s="36"/>
      <c r="C13" s="36"/>
      <c r="D13" s="36"/>
      <c r="E13" s="36"/>
      <c r="F13" s="36"/>
      <c r="G13" s="36"/>
      <c r="H13" s="36"/>
      <c r="I13" s="36"/>
      <c r="J13" s="36"/>
      <c r="K13" s="34"/>
    </row>
    <row r="14" spans="1:11">
      <c r="A14" s="35"/>
      <c r="B14" s="36"/>
      <c r="C14" s="36"/>
      <c r="D14" s="36"/>
      <c r="E14" s="36"/>
      <c r="F14" s="36"/>
      <c r="G14" s="36"/>
      <c r="H14" s="36"/>
      <c r="I14" s="36"/>
      <c r="J14" s="36"/>
      <c r="K14" s="34"/>
    </row>
    <row r="15" spans="1:11">
      <c r="A15" s="35"/>
      <c r="B15" s="36"/>
      <c r="C15" s="36"/>
      <c r="D15" s="36"/>
      <c r="E15" s="36"/>
      <c r="F15" s="36"/>
      <c r="G15" s="36"/>
      <c r="H15" s="36"/>
      <c r="I15" s="36"/>
      <c r="J15" s="36"/>
      <c r="K15" s="34"/>
    </row>
    <row r="16" spans="1:11" ht="13.5" thickBot="1">
      <c r="A16" s="39"/>
      <c r="B16" s="40"/>
      <c r="C16" s="40"/>
      <c r="D16" s="40"/>
      <c r="E16" s="40"/>
      <c r="F16" s="40"/>
      <c r="G16" s="40"/>
      <c r="H16" s="40"/>
      <c r="I16" s="40"/>
      <c r="J16" s="40"/>
      <c r="K16" s="41"/>
    </row>
    <row r="17" spans="1:11" ht="30.75" customHeight="1" thickTop="1">
      <c r="A17" s="124" t="s">
        <v>124</v>
      </c>
      <c r="B17" s="124"/>
      <c r="C17" s="124"/>
      <c r="D17" s="124"/>
      <c r="E17" s="124"/>
      <c r="F17" s="124"/>
      <c r="G17" s="124"/>
      <c r="H17" s="124"/>
      <c r="I17" s="124"/>
      <c r="J17" s="124"/>
      <c r="K17" s="124"/>
    </row>
    <row r="18" spans="1:11" ht="15">
      <c r="A18" s="125" t="s">
        <v>125</v>
      </c>
      <c r="B18" s="125"/>
      <c r="C18" s="125"/>
      <c r="D18" s="125"/>
      <c r="E18" s="125"/>
      <c r="F18" s="125"/>
      <c r="G18" s="125"/>
      <c r="H18" s="125"/>
      <c r="I18" s="125"/>
      <c r="J18" s="125"/>
      <c r="K18" s="125"/>
    </row>
    <row r="19" spans="1:11">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8"/>
  <sheetViews>
    <sheetView workbookViewId="0">
      <selection activeCell="B13" sqref="B13"/>
    </sheetView>
  </sheetViews>
  <sheetFormatPr defaultRowHeight="12.75"/>
  <cols>
    <col min="1" max="1" width="43.83203125" customWidth="1"/>
    <col min="2" max="2" width="28.6640625" customWidth="1"/>
    <col min="3" max="3" width="32.6640625" customWidth="1"/>
  </cols>
  <sheetData>
    <row r="1" spans="1:3">
      <c r="A1" s="134" t="s">
        <v>133</v>
      </c>
      <c r="B1" s="134"/>
      <c r="C1" s="134"/>
    </row>
    <row r="2" spans="1:3">
      <c r="A2" s="133" t="s">
        <v>134</v>
      </c>
      <c r="B2" s="133"/>
      <c r="C2" s="133"/>
    </row>
    <row r="3" spans="1:3">
      <c r="A3" s="36"/>
      <c r="B3" s="46" t="s">
        <v>135</v>
      </c>
      <c r="C3" s="45" t="s">
        <v>141</v>
      </c>
    </row>
    <row r="4" spans="1:3">
      <c r="A4" s="45" t="s">
        <v>136</v>
      </c>
      <c r="B4" s="36"/>
      <c r="C4" s="36"/>
    </row>
    <row r="5" spans="1:3">
      <c r="A5" s="16" t="s">
        <v>137</v>
      </c>
      <c r="B5" s="36"/>
      <c r="C5" s="36"/>
    </row>
    <row r="6" spans="1:3">
      <c r="A6" s="16" t="s">
        <v>138</v>
      </c>
      <c r="B6" s="36"/>
      <c r="C6" s="36"/>
    </row>
    <row r="7" spans="1:3">
      <c r="A7" s="16" t="s">
        <v>139</v>
      </c>
      <c r="B7" s="47"/>
      <c r="C7" s="47"/>
    </row>
    <row r="8" spans="1:3">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K18"/>
  <sheetViews>
    <sheetView workbookViewId="0">
      <selection sqref="A1:K18"/>
    </sheetView>
  </sheetViews>
  <sheetFormatPr defaultRowHeight="12.75"/>
  <cols>
    <col min="1" max="1" width="6.5" bestFit="1" customWidth="1"/>
    <col min="2" max="2" width="25.1640625" bestFit="1" customWidth="1"/>
    <col min="3" max="3" width="51.5" bestFit="1" customWidth="1"/>
    <col min="4" max="4" width="11.33203125" bestFit="1" customWidth="1"/>
    <col min="5" max="5" width="11.5" bestFit="1" customWidth="1"/>
    <col min="6" max="6" width="12.83203125" bestFit="1" customWidth="1"/>
    <col min="7" max="7" width="8.1640625" bestFit="1" customWidth="1"/>
    <col min="8" max="8" width="11.1640625" bestFit="1" customWidth="1"/>
    <col min="9" max="9" width="11.6640625" bestFit="1" customWidth="1"/>
    <col min="10" max="10" width="5.6640625" bestFit="1" customWidth="1"/>
    <col min="11" max="11" width="59.5" bestFit="1" customWidth="1"/>
  </cols>
  <sheetData>
    <row r="1" spans="1:11" s="145" customFormat="1">
      <c r="A1" s="229" t="s">
        <v>230</v>
      </c>
      <c r="B1" s="223" t="s">
        <v>266</v>
      </c>
      <c r="C1" s="223"/>
      <c r="D1" s="223"/>
      <c r="E1" s="223"/>
      <c r="F1" s="223"/>
      <c r="G1" s="223"/>
      <c r="H1" s="223"/>
      <c r="I1" s="223"/>
      <c r="J1" s="223"/>
      <c r="K1" s="223"/>
    </row>
    <row r="2" spans="1:11" s="145" customFormat="1">
      <c r="A2" s="229" t="s">
        <v>267</v>
      </c>
      <c r="B2" s="223" t="s">
        <v>268</v>
      </c>
      <c r="C2" s="223" t="s">
        <v>269</v>
      </c>
      <c r="D2" s="223" t="s">
        <v>270</v>
      </c>
      <c r="E2" s="223" t="s">
        <v>271</v>
      </c>
      <c r="F2" s="223" t="s">
        <v>272</v>
      </c>
      <c r="G2" s="223" t="s">
        <v>273</v>
      </c>
      <c r="H2" s="223" t="s">
        <v>274</v>
      </c>
      <c r="I2" s="223" t="s">
        <v>275</v>
      </c>
      <c r="J2" s="223" t="s">
        <v>276</v>
      </c>
      <c r="K2" s="223" t="s">
        <v>66</v>
      </c>
    </row>
    <row r="3" spans="1:11">
      <c r="A3" s="230">
        <v>1</v>
      </c>
      <c r="B3" s="225" t="s">
        <v>233</v>
      </c>
      <c r="C3" s="226" t="s">
        <v>232</v>
      </c>
      <c r="D3" s="224">
        <v>499200</v>
      </c>
      <c r="E3" s="224">
        <v>0</v>
      </c>
      <c r="F3" s="224">
        <v>499200</v>
      </c>
      <c r="G3" s="227">
        <v>4.8372000000000002</v>
      </c>
      <c r="H3" s="228">
        <v>4992000</v>
      </c>
      <c r="I3" s="224">
        <v>0</v>
      </c>
      <c r="J3" s="226" t="s">
        <v>277</v>
      </c>
      <c r="K3" s="226" t="s">
        <v>278</v>
      </c>
    </row>
    <row r="4" spans="1:11">
      <c r="A4" s="230">
        <v>2</v>
      </c>
      <c r="B4" s="225" t="s">
        <v>235</v>
      </c>
      <c r="C4" s="226" t="s">
        <v>234</v>
      </c>
      <c r="D4" s="224">
        <v>460800</v>
      </c>
      <c r="E4" s="224">
        <v>0</v>
      </c>
      <c r="F4" s="224">
        <v>460800</v>
      </c>
      <c r="G4" s="227">
        <v>4.4650999999999996</v>
      </c>
      <c r="H4" s="228">
        <v>4608000</v>
      </c>
      <c r="I4" s="224">
        <v>0</v>
      </c>
      <c r="J4" s="226" t="s">
        <v>277</v>
      </c>
      <c r="K4" s="226" t="s">
        <v>278</v>
      </c>
    </row>
    <row r="5" spans="1:11">
      <c r="A5" s="230">
        <v>3</v>
      </c>
      <c r="B5" s="225" t="s">
        <v>237</v>
      </c>
      <c r="C5" s="226" t="s">
        <v>236</v>
      </c>
      <c r="D5" s="224">
        <v>153600</v>
      </c>
      <c r="E5" s="224">
        <v>0</v>
      </c>
      <c r="F5" s="224">
        <v>153600</v>
      </c>
      <c r="G5" s="227">
        <v>1.4883999999999999</v>
      </c>
      <c r="H5" s="228">
        <v>1536000</v>
      </c>
      <c r="I5" s="224">
        <v>0</v>
      </c>
      <c r="J5" s="226" t="s">
        <v>277</v>
      </c>
      <c r="K5" s="226" t="s">
        <v>278</v>
      </c>
    </row>
    <row r="6" spans="1:11">
      <c r="A6" s="230">
        <v>4</v>
      </c>
      <c r="B6" s="225" t="s">
        <v>239</v>
      </c>
      <c r="C6" s="226" t="s">
        <v>238</v>
      </c>
      <c r="D6" s="224">
        <v>148800</v>
      </c>
      <c r="E6" s="224">
        <v>0</v>
      </c>
      <c r="F6" s="224">
        <v>148800</v>
      </c>
      <c r="G6" s="227">
        <v>1.4419</v>
      </c>
      <c r="H6" s="228">
        <v>1488000</v>
      </c>
      <c r="I6" s="224">
        <v>0</v>
      </c>
      <c r="J6" s="226" t="s">
        <v>277</v>
      </c>
      <c r="K6" s="226" t="s">
        <v>278</v>
      </c>
    </row>
    <row r="7" spans="1:11">
      <c r="A7" s="230">
        <v>5</v>
      </c>
      <c r="B7" s="225" t="s">
        <v>241</v>
      </c>
      <c r="C7" s="226" t="s">
        <v>240</v>
      </c>
      <c r="D7" s="224">
        <v>108000</v>
      </c>
      <c r="E7" s="224">
        <v>0</v>
      </c>
      <c r="F7" s="224">
        <v>108000</v>
      </c>
      <c r="G7" s="227">
        <v>1.0465</v>
      </c>
      <c r="H7" s="228">
        <v>1080000</v>
      </c>
      <c r="I7" s="224">
        <v>0</v>
      </c>
      <c r="J7" s="226" t="s">
        <v>277</v>
      </c>
      <c r="K7" s="226" t="s">
        <v>278</v>
      </c>
    </row>
    <row r="8" spans="1:11">
      <c r="A8" s="230">
        <v>6</v>
      </c>
      <c r="B8" s="225" t="s">
        <v>279</v>
      </c>
      <c r="C8" s="226" t="s">
        <v>280</v>
      </c>
      <c r="D8" s="224">
        <v>50400</v>
      </c>
      <c r="E8" s="224">
        <v>0</v>
      </c>
      <c r="F8" s="224">
        <v>50400</v>
      </c>
      <c r="G8" s="227">
        <v>0.4884</v>
      </c>
      <c r="H8" s="228">
        <v>504000</v>
      </c>
      <c r="I8" s="224">
        <v>0</v>
      </c>
      <c r="J8" s="226" t="s">
        <v>277</v>
      </c>
      <c r="K8" s="226" t="s">
        <v>281</v>
      </c>
    </row>
    <row r="9" spans="1:11">
      <c r="A9" s="230">
        <v>7</v>
      </c>
      <c r="B9" s="225" t="s">
        <v>282</v>
      </c>
      <c r="C9" s="226" t="s">
        <v>283</v>
      </c>
      <c r="D9" s="224">
        <v>48000</v>
      </c>
      <c r="E9" s="224">
        <v>0</v>
      </c>
      <c r="F9" s="224">
        <v>48000</v>
      </c>
      <c r="G9" s="227">
        <v>0.46510000000000001</v>
      </c>
      <c r="H9" s="228">
        <v>480000</v>
      </c>
      <c r="I9" s="224">
        <v>0</v>
      </c>
      <c r="J9" s="226" t="s">
        <v>277</v>
      </c>
      <c r="K9" s="226" t="s">
        <v>278</v>
      </c>
    </row>
    <row r="10" spans="1:11">
      <c r="A10" s="230">
        <v>8</v>
      </c>
      <c r="B10" s="225" t="s">
        <v>284</v>
      </c>
      <c r="C10" s="226" t="s">
        <v>285</v>
      </c>
      <c r="D10" s="224">
        <v>9600</v>
      </c>
      <c r="E10" s="224">
        <v>0</v>
      </c>
      <c r="F10" s="224">
        <v>9600</v>
      </c>
      <c r="G10" s="227">
        <v>9.2999999999999999E-2</v>
      </c>
      <c r="H10" s="228">
        <v>96000</v>
      </c>
      <c r="I10" s="224">
        <v>0</v>
      </c>
      <c r="J10" s="226" t="s">
        <v>277</v>
      </c>
      <c r="K10" s="226" t="s">
        <v>278</v>
      </c>
    </row>
    <row r="11" spans="1:11">
      <c r="A11" s="230">
        <v>9</v>
      </c>
      <c r="B11" s="225" t="s">
        <v>286</v>
      </c>
      <c r="C11" s="226" t="s">
        <v>287</v>
      </c>
      <c r="D11" s="224">
        <v>9600</v>
      </c>
      <c r="E11" s="224">
        <v>0</v>
      </c>
      <c r="F11" s="224">
        <v>9600</v>
      </c>
      <c r="G11" s="227">
        <v>9.2999999999999999E-2</v>
      </c>
      <c r="H11" s="228">
        <v>96000</v>
      </c>
      <c r="I11" s="224">
        <v>0</v>
      </c>
      <c r="J11" s="226" t="s">
        <v>277</v>
      </c>
      <c r="K11" s="226" t="s">
        <v>278</v>
      </c>
    </row>
    <row r="12" spans="1:11">
      <c r="A12" s="230">
        <v>10</v>
      </c>
      <c r="B12" s="225" t="s">
        <v>288</v>
      </c>
      <c r="C12" s="226" t="s">
        <v>289</v>
      </c>
      <c r="D12" s="224">
        <v>8000</v>
      </c>
      <c r="E12" s="224">
        <v>0</v>
      </c>
      <c r="F12" s="224">
        <v>8000</v>
      </c>
      <c r="G12" s="227">
        <v>7.7499999999999999E-2</v>
      </c>
      <c r="H12" s="228">
        <v>80000</v>
      </c>
      <c r="I12" s="224">
        <v>0</v>
      </c>
      <c r="J12" s="226" t="s">
        <v>277</v>
      </c>
      <c r="K12" s="226" t="s">
        <v>278</v>
      </c>
    </row>
    <row r="13" spans="1:11">
      <c r="A13" s="230">
        <v>11</v>
      </c>
      <c r="B13" s="225" t="s">
        <v>290</v>
      </c>
      <c r="C13" s="226" t="s">
        <v>291</v>
      </c>
      <c r="D13" s="224">
        <v>7200</v>
      </c>
      <c r="E13" s="224">
        <v>0</v>
      </c>
      <c r="F13" s="224">
        <v>7200</v>
      </c>
      <c r="G13" s="227">
        <v>6.9800000000000001E-2</v>
      </c>
      <c r="H13" s="228">
        <v>72000</v>
      </c>
      <c r="I13" s="224">
        <v>0</v>
      </c>
      <c r="J13" s="226" t="s">
        <v>277</v>
      </c>
      <c r="K13" s="226" t="s">
        <v>278</v>
      </c>
    </row>
    <row r="14" spans="1:11">
      <c r="A14" s="230">
        <v>12</v>
      </c>
      <c r="B14" s="225" t="s">
        <v>292</v>
      </c>
      <c r="C14" s="226" t="s">
        <v>293</v>
      </c>
      <c r="D14" s="224">
        <v>2400</v>
      </c>
      <c r="E14" s="224">
        <v>0</v>
      </c>
      <c r="F14" s="224">
        <v>2400</v>
      </c>
      <c r="G14" s="227">
        <v>2.3300000000000001E-2</v>
      </c>
      <c r="H14" s="228">
        <v>24000</v>
      </c>
      <c r="I14" s="224">
        <v>0</v>
      </c>
      <c r="J14" s="226" t="s">
        <v>277</v>
      </c>
      <c r="K14" s="226" t="s">
        <v>278</v>
      </c>
    </row>
    <row r="15" spans="1:11">
      <c r="A15" s="230">
        <v>13</v>
      </c>
      <c r="B15" s="225" t="s">
        <v>294</v>
      </c>
      <c r="C15" s="226" t="s">
        <v>295</v>
      </c>
      <c r="D15" s="224">
        <v>2400</v>
      </c>
      <c r="E15" s="224">
        <v>0</v>
      </c>
      <c r="F15" s="224">
        <v>2400</v>
      </c>
      <c r="G15" s="227">
        <v>2.3300000000000001E-2</v>
      </c>
      <c r="H15" s="228">
        <v>24000</v>
      </c>
      <c r="I15" s="224">
        <v>0</v>
      </c>
      <c r="J15" s="226" t="s">
        <v>277</v>
      </c>
      <c r="K15" s="226" t="s">
        <v>278</v>
      </c>
    </row>
    <row r="16" spans="1:11">
      <c r="A16" s="230">
        <v>14</v>
      </c>
      <c r="B16" s="225" t="s">
        <v>296</v>
      </c>
      <c r="C16" s="226" t="s">
        <v>297</v>
      </c>
      <c r="D16" s="224">
        <v>2400</v>
      </c>
      <c r="E16" s="224">
        <v>0</v>
      </c>
      <c r="F16" s="224">
        <v>2400</v>
      </c>
      <c r="G16" s="227">
        <v>2.3300000000000001E-2</v>
      </c>
      <c r="H16" s="228">
        <v>24000</v>
      </c>
      <c r="I16" s="224">
        <v>0</v>
      </c>
      <c r="J16" s="226" t="s">
        <v>277</v>
      </c>
      <c r="K16" s="226" t="s">
        <v>278</v>
      </c>
    </row>
    <row r="17" spans="1:11">
      <c r="A17" s="230">
        <v>15</v>
      </c>
      <c r="B17" s="225" t="s">
        <v>298</v>
      </c>
      <c r="C17" s="226" t="s">
        <v>299</v>
      </c>
      <c r="D17" s="224">
        <v>2400</v>
      </c>
      <c r="E17" s="224">
        <v>0</v>
      </c>
      <c r="F17" s="224">
        <v>2400</v>
      </c>
      <c r="G17" s="227">
        <v>2.3300000000000001E-2</v>
      </c>
      <c r="H17" s="228">
        <v>24000</v>
      </c>
      <c r="I17" s="224">
        <v>0</v>
      </c>
      <c r="J17" s="226" t="s">
        <v>277</v>
      </c>
      <c r="K17" s="226" t="s">
        <v>278</v>
      </c>
    </row>
    <row r="18" spans="1:11">
      <c r="A18" s="231"/>
      <c r="B18" s="232" t="s">
        <v>38</v>
      </c>
      <c r="C18" s="232"/>
      <c r="D18" s="232"/>
      <c r="E18" s="232"/>
      <c r="F18" s="232">
        <v>1512800</v>
      </c>
      <c r="G18" s="232">
        <v>14.658899999999999</v>
      </c>
      <c r="H18" s="232">
        <v>15128000</v>
      </c>
      <c r="I18" s="232">
        <v>0</v>
      </c>
      <c r="J18" s="232"/>
      <c r="K18"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24.5" bestFit="1" customWidth="1"/>
    <col min="3" max="3" width="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43.33203125" bestFit="1" customWidth="1"/>
  </cols>
  <sheetData>
    <row r="1" spans="1:11" s="145" customFormat="1">
      <c r="A1" s="229" t="s">
        <v>194</v>
      </c>
      <c r="B1" s="223" t="s">
        <v>300</v>
      </c>
      <c r="C1" s="223"/>
      <c r="D1" s="223"/>
      <c r="E1" s="223"/>
      <c r="F1" s="223"/>
      <c r="G1" s="223"/>
      <c r="H1" s="223"/>
      <c r="I1" s="223"/>
      <c r="J1" s="223"/>
      <c r="K1" s="223"/>
    </row>
    <row r="2" spans="1:11" s="145" customFormat="1">
      <c r="A2" s="229" t="s">
        <v>267</v>
      </c>
      <c r="B2" s="223" t="s">
        <v>268</v>
      </c>
      <c r="C2" s="223" t="s">
        <v>269</v>
      </c>
      <c r="D2" s="223" t="s">
        <v>270</v>
      </c>
      <c r="E2" s="223" t="s">
        <v>271</v>
      </c>
      <c r="F2" s="223" t="s">
        <v>272</v>
      </c>
      <c r="G2" s="223" t="s">
        <v>273</v>
      </c>
      <c r="H2" s="223" t="s">
        <v>274</v>
      </c>
      <c r="I2" s="223" t="s">
        <v>275</v>
      </c>
      <c r="J2" s="223" t="s">
        <v>276</v>
      </c>
      <c r="K2" s="223" t="s">
        <v>66</v>
      </c>
    </row>
    <row r="3" spans="1:11">
      <c r="A3" s="230">
        <v>1</v>
      </c>
      <c r="B3" s="225" t="s">
        <v>301</v>
      </c>
      <c r="C3" s="226" t="s">
        <v>302</v>
      </c>
      <c r="D3" s="224">
        <v>2400</v>
      </c>
      <c r="E3" s="224">
        <v>0</v>
      </c>
      <c r="F3" s="224">
        <v>2400</v>
      </c>
      <c r="G3" s="227">
        <v>2.3300000000000001E-2</v>
      </c>
      <c r="H3" s="228">
        <v>24000</v>
      </c>
      <c r="I3" s="224">
        <v>0</v>
      </c>
      <c r="J3" s="226" t="s">
        <v>303</v>
      </c>
      <c r="K3" s="226" t="s">
        <v>304</v>
      </c>
    </row>
    <row r="4" spans="1:11">
      <c r="A4" s="230">
        <v>2</v>
      </c>
      <c r="B4" s="225" t="s">
        <v>305</v>
      </c>
      <c r="C4" s="226" t="s">
        <v>306</v>
      </c>
      <c r="D4" s="224">
        <v>2400</v>
      </c>
      <c r="E4" s="224">
        <v>0</v>
      </c>
      <c r="F4" s="224">
        <v>2400</v>
      </c>
      <c r="G4" s="227">
        <v>2.3300000000000001E-2</v>
      </c>
      <c r="H4" s="228">
        <v>24000</v>
      </c>
      <c r="I4" s="224">
        <v>0</v>
      </c>
      <c r="J4" s="226" t="s">
        <v>303</v>
      </c>
      <c r="K4" s="226" t="s">
        <v>307</v>
      </c>
    </row>
    <row r="5" spans="1:11">
      <c r="A5" s="230">
        <v>3</v>
      </c>
      <c r="B5" s="225" t="s">
        <v>308</v>
      </c>
      <c r="C5" s="226" t="s">
        <v>309</v>
      </c>
      <c r="D5" s="224">
        <v>2400</v>
      </c>
      <c r="E5" s="224">
        <v>0</v>
      </c>
      <c r="F5" s="224">
        <v>2400</v>
      </c>
      <c r="G5" s="227">
        <v>2.3300000000000001E-2</v>
      </c>
      <c r="H5" s="228">
        <v>24000</v>
      </c>
      <c r="I5" s="224">
        <v>0</v>
      </c>
      <c r="J5" s="226" t="s">
        <v>303</v>
      </c>
      <c r="K5" s="226" t="s">
        <v>310</v>
      </c>
    </row>
    <row r="6" spans="1:11">
      <c r="A6" s="231"/>
      <c r="B6" s="232" t="s">
        <v>38</v>
      </c>
      <c r="C6" s="232"/>
      <c r="D6" s="232"/>
      <c r="E6" s="232"/>
      <c r="F6" s="232">
        <v>7200</v>
      </c>
      <c r="G6" s="232">
        <v>6.9800000000000001E-2</v>
      </c>
      <c r="H6" s="232">
        <v>72000</v>
      </c>
      <c r="I6" s="232">
        <v>0</v>
      </c>
      <c r="J6" s="232"/>
      <c r="K6"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Table I</vt:lpstr>
      <vt:lpstr>Table II</vt:lpstr>
      <vt:lpstr>Table III</vt:lpstr>
      <vt:lpstr>Table IV</vt:lpstr>
      <vt:lpstr>Table V</vt:lpstr>
      <vt:lpstr>Table VI</vt:lpstr>
      <vt:lpstr>Bodies_Corporate</vt:lpstr>
      <vt:lpstr>NRI</vt:lpstr>
      <vt:lpstr>HUF</vt:lpstr>
      <vt:lpstr>Public</vt:lpstr>
      <vt:lpstr>Firms</vt:lpstr>
      <vt:lpstr>Distribution of Holding</vt:lpstr>
      <vt:lpstr>Pldgshrs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ADMIN</cp:lastModifiedBy>
  <dcterms:created xsi:type="dcterms:W3CDTF">2016-01-05T09:38:22Z</dcterms:created>
  <dcterms:modified xsi:type="dcterms:W3CDTF">2024-07-04T05:24:03Z</dcterms:modified>
</cp:coreProperties>
</file>