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3\SKPA CS Group\E drive data\RELIABLE DATA SERVICE LIMITED\3. SUBMISSION TO NSE\31. December 2024\"/>
    </mc:Choice>
  </mc:AlternateContent>
  <bookViews>
    <workbookView xWindow="-105" yWindow="-105" windowWidth="15600" windowHeight="11760" tabRatio="858" activeTab="1"/>
  </bookViews>
  <sheets>
    <sheet name="SUMMARY" sheetId="1" r:id="rId1"/>
    <sheet name="Table I" sheetId="5" r:id="rId2"/>
    <sheet name="Table II" sheetId="7" r:id="rId3"/>
    <sheet name="Table III" sheetId="10" r:id="rId4"/>
    <sheet name="Table IV" sheetId="13" r:id="rId5"/>
    <sheet name="Table V" sheetId="24" r:id="rId6"/>
    <sheet name="Table VI" sheetId="26" r:id="rId7"/>
    <sheet name="Bodies_Corporate" sheetId="44" r:id="rId8"/>
    <sheet name="NRI" sheetId="43" r:id="rId9"/>
    <sheet name="HUF" sheetId="42" r:id="rId10"/>
    <sheet name="Institutions" sheetId="41" r:id="rId11"/>
    <sheet name="Public" sheetId="40" r:id="rId12"/>
    <sheet name="Firms" sheetId="39" r:id="rId13"/>
    <sheet name="Distribution of Holding" sheetId="38" r:id="rId14"/>
    <sheet name="Pldgshrs" sheetId="37" r:id="rId15"/>
  </sheets>
  <calcPr calcId="152511"/>
</workbook>
</file>

<file path=xl/calcChain.xml><?xml version="1.0" encoding="utf-8"?>
<calcChain xmlns="http://schemas.openxmlformats.org/spreadsheetml/2006/main">
  <c r="L7" i="13" l="1"/>
  <c r="H7" i="13"/>
  <c r="L6" i="13"/>
  <c r="H6" i="13"/>
  <c r="T8" i="13"/>
  <c r="R8" i="13"/>
  <c r="P8" i="13"/>
  <c r="N8" i="13"/>
  <c r="L8" i="13"/>
  <c r="K8" i="13"/>
  <c r="J8" i="13"/>
  <c r="G8" i="13"/>
  <c r="F8" i="13"/>
  <c r="E8" i="13"/>
  <c r="M59" i="10"/>
  <c r="I59" i="10"/>
  <c r="M58" i="10"/>
  <c r="I58" i="10"/>
  <c r="M57" i="10"/>
  <c r="I57" i="10"/>
  <c r="M56" i="10"/>
  <c r="I56" i="10"/>
  <c r="M55" i="10"/>
  <c r="I55" i="10"/>
  <c r="M54" i="10"/>
  <c r="I54" i="10"/>
  <c r="M53" i="10"/>
  <c r="I53" i="10"/>
  <c r="M52" i="10"/>
  <c r="I52" i="10"/>
  <c r="M50" i="10"/>
  <c r="I50" i="10"/>
  <c r="M49" i="10"/>
  <c r="I49" i="10"/>
  <c r="M48" i="10"/>
  <c r="I48" i="10"/>
  <c r="M47" i="10"/>
  <c r="I47" i="10"/>
  <c r="M46" i="10"/>
  <c r="I46" i="10"/>
  <c r="M45" i="10"/>
  <c r="I45" i="10"/>
  <c r="M44" i="10"/>
  <c r="I44" i="10"/>
  <c r="M43" i="10"/>
  <c r="I43" i="10"/>
  <c r="M42" i="10"/>
  <c r="I42" i="10"/>
  <c r="M41" i="10"/>
  <c r="I41" i="10"/>
  <c r="M40" i="10"/>
  <c r="I40" i="10"/>
  <c r="M39" i="10"/>
  <c r="I39" i="10"/>
  <c r="M38" i="10"/>
  <c r="I38" i="10"/>
  <c r="M37" i="10"/>
  <c r="I37" i="10"/>
  <c r="M36" i="10"/>
  <c r="I36" i="10"/>
  <c r="M35" i="10"/>
  <c r="I35" i="10"/>
  <c r="M34" i="10"/>
  <c r="I34" i="10"/>
  <c r="M33" i="10"/>
  <c r="I33" i="10"/>
  <c r="M31" i="10"/>
  <c r="I31" i="10"/>
  <c r="M30" i="10"/>
  <c r="I30" i="10"/>
  <c r="M29" i="10"/>
  <c r="I29" i="10"/>
  <c r="M28" i="10"/>
  <c r="I28" i="10"/>
  <c r="M26" i="10"/>
  <c r="I26" i="10"/>
  <c r="M25" i="10"/>
  <c r="I25" i="10"/>
  <c r="M24" i="10"/>
  <c r="I24" i="10"/>
  <c r="M23" i="10"/>
  <c r="I23" i="10"/>
  <c r="M22" i="10"/>
  <c r="I22" i="10"/>
  <c r="M21" i="10"/>
  <c r="I21" i="10"/>
  <c r="M20" i="10"/>
  <c r="I20" i="10"/>
  <c r="M19" i="10"/>
  <c r="I19" i="10"/>
  <c r="M17" i="10"/>
  <c r="I17" i="10"/>
  <c r="M16" i="10"/>
  <c r="I16" i="10"/>
  <c r="M15" i="10"/>
  <c r="I15" i="10"/>
  <c r="M14" i="10"/>
  <c r="I14" i="10"/>
  <c r="M13" i="10"/>
  <c r="I13" i="10"/>
  <c r="M12" i="10"/>
  <c r="I12" i="10"/>
  <c r="M11" i="10"/>
  <c r="I11" i="10"/>
  <c r="M10" i="10"/>
  <c r="I10" i="10"/>
  <c r="M9" i="10"/>
  <c r="I9" i="10"/>
  <c r="M8" i="10"/>
  <c r="I8" i="10"/>
  <c r="M7" i="10"/>
  <c r="I7" i="10"/>
  <c r="X60" i="10"/>
  <c r="W60" i="10"/>
  <c r="V60" i="10"/>
  <c r="U60" i="10"/>
  <c r="S60" i="10"/>
  <c r="Q60" i="10"/>
  <c r="O60" i="10"/>
  <c r="L60" i="10"/>
  <c r="K60" i="10"/>
  <c r="M60" i="10" s="1"/>
  <c r="H60" i="10"/>
  <c r="G60" i="10"/>
  <c r="F60" i="10"/>
  <c r="E60" i="10"/>
  <c r="X32" i="10"/>
  <c r="W32" i="10"/>
  <c r="V32" i="10"/>
  <c r="U32" i="10"/>
  <c r="S32" i="10"/>
  <c r="Q32" i="10"/>
  <c r="O32" i="10"/>
  <c r="L32" i="10"/>
  <c r="K32" i="10"/>
  <c r="H32" i="10"/>
  <c r="G32" i="10"/>
  <c r="F32" i="10"/>
  <c r="I32" i="10" s="1"/>
  <c r="E32" i="10"/>
  <c r="X27" i="10"/>
  <c r="W27" i="10"/>
  <c r="V27" i="10"/>
  <c r="U27" i="10"/>
  <c r="S27" i="10"/>
  <c r="Q27" i="10"/>
  <c r="O27" i="10"/>
  <c r="L27" i="10"/>
  <c r="K27" i="10"/>
  <c r="M27" i="10" s="1"/>
  <c r="H27" i="10"/>
  <c r="G27" i="10"/>
  <c r="F27" i="10"/>
  <c r="E27" i="10"/>
  <c r="X18" i="10"/>
  <c r="W18" i="10"/>
  <c r="V18" i="10"/>
  <c r="U18" i="10"/>
  <c r="U61" i="10" s="1"/>
  <c r="S18" i="10"/>
  <c r="S61" i="10" s="1"/>
  <c r="Q18" i="10"/>
  <c r="Q61" i="10" s="1"/>
  <c r="O18" i="10"/>
  <c r="O61" i="10" s="1"/>
  <c r="L18" i="10"/>
  <c r="L61" i="10" s="1"/>
  <c r="K18" i="10"/>
  <c r="K61" i="10" s="1"/>
  <c r="H18" i="10"/>
  <c r="H61" i="10" s="1"/>
  <c r="G18" i="10"/>
  <c r="G61" i="10" s="1"/>
  <c r="F18" i="10"/>
  <c r="I18" i="10" s="1"/>
  <c r="E18" i="10"/>
  <c r="E61" i="10" s="1"/>
  <c r="N27" i="7"/>
  <c r="J27" i="7"/>
  <c r="N26" i="7"/>
  <c r="J26" i="7"/>
  <c r="N25" i="7"/>
  <c r="J25" i="7"/>
  <c r="N24" i="7"/>
  <c r="J24" i="7"/>
  <c r="N23" i="7"/>
  <c r="J23" i="7"/>
  <c r="N22" i="7"/>
  <c r="J22" i="7"/>
  <c r="N20" i="7"/>
  <c r="J20" i="7"/>
  <c r="N19" i="7"/>
  <c r="J19" i="7"/>
  <c r="N18" i="7"/>
  <c r="J18" i="7"/>
  <c r="S17" i="7"/>
  <c r="N17" i="7"/>
  <c r="J17" i="7"/>
  <c r="U17" i="7" s="1"/>
  <c r="N16" i="7"/>
  <c r="J16" i="7"/>
  <c r="S16" i="7" s="1"/>
  <c r="S15" i="7"/>
  <c r="N15" i="7"/>
  <c r="J15" i="7"/>
  <c r="U15" i="7" s="1"/>
  <c r="N14" i="7"/>
  <c r="J14" i="7"/>
  <c r="S14" i="7" s="1"/>
  <c r="S13" i="7"/>
  <c r="N13" i="7"/>
  <c r="J13" i="7"/>
  <c r="U13" i="7" s="1"/>
  <c r="N12" i="7"/>
  <c r="J12" i="7"/>
  <c r="S12" i="7" s="1"/>
  <c r="S11" i="7"/>
  <c r="N11" i="7"/>
  <c r="J11" i="7"/>
  <c r="U11" i="7" s="1"/>
  <c r="N10" i="7"/>
  <c r="J10" i="7"/>
  <c r="S10" i="7" s="1"/>
  <c r="S9" i="7"/>
  <c r="N9" i="7"/>
  <c r="J9" i="7"/>
  <c r="U9" i="7" s="1"/>
  <c r="N8" i="7"/>
  <c r="J8" i="7"/>
  <c r="S8" i="7" s="1"/>
  <c r="V28" i="7"/>
  <c r="T28" i="7"/>
  <c r="R28" i="7"/>
  <c r="P28" i="7"/>
  <c r="M28" i="7"/>
  <c r="L28" i="7"/>
  <c r="N28" i="7" s="1"/>
  <c r="I28" i="7"/>
  <c r="H28" i="7"/>
  <c r="G28" i="7"/>
  <c r="J28" i="7" s="1"/>
  <c r="V21" i="7"/>
  <c r="V29" i="7" s="1"/>
  <c r="R21" i="7"/>
  <c r="R29" i="7" s="1"/>
  <c r="M21" i="7"/>
  <c r="M29" i="7" s="1"/>
  <c r="I21" i="7"/>
  <c r="I29" i="7" s="1"/>
  <c r="G21" i="7"/>
  <c r="V7" i="7"/>
  <c r="T7" i="7"/>
  <c r="U7" i="7" s="1"/>
  <c r="R7" i="7"/>
  <c r="P7" i="7"/>
  <c r="M7" i="7"/>
  <c r="L7" i="7"/>
  <c r="N7" i="7" s="1"/>
  <c r="I7" i="7"/>
  <c r="H7" i="7"/>
  <c r="H21" i="7" s="1"/>
  <c r="H29" i="7" s="1"/>
  <c r="G7" i="7"/>
  <c r="J7" i="7" s="1"/>
  <c r="G10" i="5"/>
  <c r="G9" i="5"/>
  <c r="G8" i="5"/>
  <c r="G7" i="5"/>
  <c r="G6" i="5"/>
  <c r="S11" i="5"/>
  <c r="Q11" i="5"/>
  <c r="P11" i="5"/>
  <c r="O11" i="5"/>
  <c r="M11" i="5"/>
  <c r="J11" i="5"/>
  <c r="I11" i="5"/>
  <c r="F11" i="5"/>
  <c r="E11" i="5"/>
  <c r="D11" i="5"/>
  <c r="C11" i="5"/>
  <c r="K10" i="5"/>
  <c r="K9" i="5"/>
  <c r="R7" i="5"/>
  <c r="R11" i="5" s="1"/>
  <c r="K7" i="5"/>
  <c r="K6" i="5"/>
  <c r="K11" i="5" s="1"/>
  <c r="N56" i="10" l="1"/>
  <c r="N54" i="10"/>
  <c r="N52" i="10"/>
  <c r="N47" i="10"/>
  <c r="N45" i="10"/>
  <c r="N44" i="10"/>
  <c r="N42" i="10"/>
  <c r="N40" i="10"/>
  <c r="N36" i="10"/>
  <c r="N34" i="10"/>
  <c r="N31" i="10"/>
  <c r="N30" i="10"/>
  <c r="N29" i="10"/>
  <c r="N28" i="10"/>
  <c r="N25" i="10"/>
  <c r="N24" i="10"/>
  <c r="N23" i="10"/>
  <c r="N22" i="10"/>
  <c r="N7" i="10"/>
  <c r="N59" i="10"/>
  <c r="N57" i="10"/>
  <c r="N53" i="10"/>
  <c r="N49" i="10"/>
  <c r="N46" i="10"/>
  <c r="N43" i="10"/>
  <c r="N39" i="10"/>
  <c r="N37" i="10"/>
  <c r="N33" i="10"/>
  <c r="N26" i="10"/>
  <c r="N21" i="10"/>
  <c r="N19" i="10"/>
  <c r="N16" i="10"/>
  <c r="N14" i="10"/>
  <c r="N12" i="10"/>
  <c r="N10" i="10"/>
  <c r="N8" i="10"/>
  <c r="O9" i="7"/>
  <c r="L7" i="5"/>
  <c r="L6" i="5"/>
  <c r="N58" i="10"/>
  <c r="N55" i="10"/>
  <c r="N50" i="10"/>
  <c r="N48" i="10"/>
  <c r="N41" i="10"/>
  <c r="N38" i="10"/>
  <c r="N35" i="10"/>
  <c r="N20" i="10"/>
  <c r="N17" i="10"/>
  <c r="N15" i="10"/>
  <c r="N13" i="10"/>
  <c r="N11" i="10"/>
  <c r="N9" i="10"/>
  <c r="O27" i="7"/>
  <c r="O25" i="7"/>
  <c r="O23" i="7"/>
  <c r="O19" i="7"/>
  <c r="O17" i="7"/>
  <c r="O15" i="7"/>
  <c r="O13" i="7"/>
  <c r="O11" i="7"/>
  <c r="L10" i="5"/>
  <c r="O7" i="7"/>
  <c r="J21" i="7"/>
  <c r="O28" i="7"/>
  <c r="O10" i="7"/>
  <c r="O14" i="7"/>
  <c r="O18" i="7"/>
  <c r="O20" i="7"/>
  <c r="O22" i="7"/>
  <c r="O24" i="7"/>
  <c r="O26" i="7"/>
  <c r="N27" i="10"/>
  <c r="N60" i="10"/>
  <c r="L9" i="5"/>
  <c r="S7" i="7"/>
  <c r="O8" i="7"/>
  <c r="O12" i="7"/>
  <c r="O16" i="7"/>
  <c r="T21" i="7"/>
  <c r="U10" i="7"/>
  <c r="U12" i="7"/>
  <c r="U14" i="7"/>
  <c r="U16" i="7"/>
  <c r="S21" i="7"/>
  <c r="S29" i="7" s="1"/>
  <c r="I61" i="10"/>
  <c r="F61" i="10"/>
  <c r="M18" i="10"/>
  <c r="O6" i="13"/>
  <c r="M6" i="13"/>
  <c r="G11" i="5"/>
  <c r="N6" i="5" s="1"/>
  <c r="G29" i="7"/>
  <c r="U8" i="7"/>
  <c r="L21" i="7"/>
  <c r="P21" i="7"/>
  <c r="K8" i="7"/>
  <c r="K10" i="7"/>
  <c r="K12" i="7"/>
  <c r="K14" i="7"/>
  <c r="K16" i="7"/>
  <c r="P18" i="10"/>
  <c r="I27" i="10"/>
  <c r="M32" i="10"/>
  <c r="N32" i="10" s="1"/>
  <c r="I60" i="10"/>
  <c r="J7" i="10"/>
  <c r="P24" i="10"/>
  <c r="J29" i="10"/>
  <c r="J31" i="10"/>
  <c r="J42" i="10"/>
  <c r="J52" i="10"/>
  <c r="H8" i="13"/>
  <c r="O7" i="13"/>
  <c r="M7" i="13"/>
  <c r="J8" i="10"/>
  <c r="J10" i="10"/>
  <c r="J12" i="10"/>
  <c r="J14" i="10"/>
  <c r="J16" i="10"/>
  <c r="J19" i="10"/>
  <c r="J21" i="10"/>
  <c r="J33" i="10"/>
  <c r="J37" i="10"/>
  <c r="J39" i="10"/>
  <c r="J43" i="10"/>
  <c r="J48" i="10"/>
  <c r="J50" i="10"/>
  <c r="J55" i="10"/>
  <c r="J58" i="10"/>
  <c r="M8" i="13"/>
  <c r="P56" i="10"/>
  <c r="P54" i="10"/>
  <c r="P52" i="10"/>
  <c r="P47" i="10"/>
  <c r="P44" i="10"/>
  <c r="P42" i="10"/>
  <c r="P40" i="10"/>
  <c r="P36" i="10"/>
  <c r="P35" i="10"/>
  <c r="P33" i="10"/>
  <c r="P26" i="10"/>
  <c r="P8" i="10"/>
  <c r="O8" i="13" l="1"/>
  <c r="J44" i="10"/>
  <c r="J28" i="10"/>
  <c r="J22" i="10"/>
  <c r="J18" i="10"/>
  <c r="P7" i="10"/>
  <c r="N7" i="5"/>
  <c r="P22" i="10"/>
  <c r="P28" i="10"/>
  <c r="P34" i="10"/>
  <c r="P37" i="10"/>
  <c r="P41" i="10"/>
  <c r="P43" i="10"/>
  <c r="P46" i="10"/>
  <c r="P48" i="10"/>
  <c r="P53" i="10"/>
  <c r="P55" i="10"/>
  <c r="P57" i="10"/>
  <c r="J59" i="10"/>
  <c r="J57" i="10"/>
  <c r="J53" i="10"/>
  <c r="J49" i="10"/>
  <c r="J46" i="10"/>
  <c r="J41" i="10"/>
  <c r="J38" i="10"/>
  <c r="J35" i="10"/>
  <c r="J26" i="10"/>
  <c r="J20" i="10"/>
  <c r="J17" i="10"/>
  <c r="J15" i="10"/>
  <c r="J13" i="10"/>
  <c r="J11" i="10"/>
  <c r="J9" i="10"/>
  <c r="I7" i="13"/>
  <c r="J56" i="10"/>
  <c r="J45" i="10"/>
  <c r="J36" i="10"/>
  <c r="P30" i="10"/>
  <c r="J25" i="10"/>
  <c r="J23" i="10"/>
  <c r="J60" i="10"/>
  <c r="J27" i="10"/>
  <c r="Q21" i="7"/>
  <c r="P29" i="7"/>
  <c r="I6" i="13"/>
  <c r="I8" i="13" s="1"/>
  <c r="J47" i="10"/>
  <c r="J40" i="10"/>
  <c r="J30" i="10"/>
  <c r="J24" i="10"/>
  <c r="N18" i="10"/>
  <c r="M61" i="10"/>
  <c r="P60" i="10"/>
  <c r="P27" i="10"/>
  <c r="U21" i="7"/>
  <c r="U29" i="7" s="1"/>
  <c r="T29" i="7"/>
  <c r="P32" i="10"/>
  <c r="P23" i="10"/>
  <c r="P29" i="10"/>
  <c r="P45" i="10"/>
  <c r="P10" i="10"/>
  <c r="P12" i="10"/>
  <c r="P14" i="10"/>
  <c r="P16" i="10"/>
  <c r="P19" i="10"/>
  <c r="P21" i="10"/>
  <c r="P39" i="10"/>
  <c r="P50" i="10"/>
  <c r="P59" i="10"/>
  <c r="K26" i="7"/>
  <c r="K24" i="7"/>
  <c r="K22" i="7"/>
  <c r="J32" i="10"/>
  <c r="N21" i="7"/>
  <c r="L29" i="7"/>
  <c r="N10" i="5"/>
  <c r="Q7" i="13"/>
  <c r="Q6" i="13"/>
  <c r="Q8" i="13" s="1"/>
  <c r="S6" i="13"/>
  <c r="H7" i="5"/>
  <c r="H6" i="5"/>
  <c r="S7" i="13"/>
  <c r="K27" i="7"/>
  <c r="K25" i="7"/>
  <c r="K23" i="7"/>
  <c r="K19" i="7"/>
  <c r="K17" i="7"/>
  <c r="K15" i="7"/>
  <c r="K13" i="7"/>
  <c r="K11" i="7"/>
  <c r="K9" i="7"/>
  <c r="J54" i="10"/>
  <c r="J34" i="10"/>
  <c r="H10" i="5"/>
  <c r="P25" i="10"/>
  <c r="P31" i="10"/>
  <c r="P9" i="10"/>
  <c r="P11" i="10"/>
  <c r="P13" i="10"/>
  <c r="P15" i="10"/>
  <c r="P17" i="10"/>
  <c r="P20" i="10"/>
  <c r="P38" i="10"/>
  <c r="P49" i="10"/>
  <c r="P58" i="10"/>
  <c r="K20" i="7"/>
  <c r="K18" i="7"/>
  <c r="K28" i="7"/>
  <c r="K7" i="7"/>
  <c r="N61" i="10"/>
  <c r="K21" i="7"/>
  <c r="J29" i="7"/>
  <c r="L11" i="5"/>
  <c r="P61" i="10"/>
  <c r="K29" i="7" l="1"/>
  <c r="H11" i="5"/>
  <c r="S8" i="13"/>
  <c r="Q28" i="7"/>
  <c r="Q23" i="7"/>
  <c r="Q25" i="7"/>
  <c r="Q27" i="7"/>
  <c r="Q8" i="7"/>
  <c r="Q10" i="7"/>
  <c r="Q7" i="7"/>
  <c r="Q19" i="7"/>
  <c r="Q20" i="7"/>
  <c r="Q22" i="7"/>
  <c r="Q26" i="7"/>
  <c r="Q12" i="7"/>
  <c r="Q9" i="7"/>
  <c r="Q11" i="7"/>
  <c r="Q13" i="7"/>
  <c r="Q15" i="7"/>
  <c r="Q17" i="7"/>
  <c r="Q14" i="7"/>
  <c r="Q16" i="7"/>
  <c r="Q18" i="7"/>
  <c r="Q24" i="7"/>
  <c r="N29" i="7"/>
  <c r="O21" i="7"/>
  <c r="O29" i="7" s="1"/>
  <c r="Q29" i="7"/>
  <c r="N11" i="5"/>
  <c r="J61" i="10"/>
</calcChain>
</file>

<file path=xl/sharedStrings.xml><?xml version="1.0" encoding="utf-8"?>
<sst xmlns="http://schemas.openxmlformats.org/spreadsheetml/2006/main" count="1042" uniqueCount="604">
  <si>
    <t>Format of holding of specified securities</t>
  </si>
  <si>
    <t>Name of Listed Entity:</t>
  </si>
  <si>
    <t>Scrip Code/Name of Scrip/Class of Security</t>
  </si>
  <si>
    <t xml:space="preserve">a. </t>
  </si>
  <si>
    <t xml:space="preserve"> If under 31(1)(b) then indicate the report for Quarter ending</t>
  </si>
  <si>
    <t xml:space="preserve">b. </t>
  </si>
  <si>
    <t xml:space="preserve"> If under 31(1)(c) then indicate date of allotment/extinguishment</t>
  </si>
  <si>
    <t>1.</t>
  </si>
  <si>
    <t>2.</t>
  </si>
  <si>
    <t>3.</t>
  </si>
  <si>
    <t>4.</t>
  </si>
  <si>
    <r>
      <rPr>
        <b/>
        <sz val="11"/>
        <color indexed="8"/>
        <rFont val="Calibri"/>
        <family val="2"/>
      </rPr>
      <t xml:space="preserve">Declaration: </t>
    </r>
    <r>
      <rPr>
        <sz val="11"/>
        <color indexed="8"/>
        <rFont val="Calibri"/>
        <family val="2"/>
      </rPr>
      <t>The Listed entity is required to submit the following declaration to the extent of submission of information:-</t>
    </r>
  </si>
  <si>
    <t>Particulars</t>
  </si>
  <si>
    <t>Yes*</t>
  </si>
  <si>
    <t>No*</t>
  </si>
  <si>
    <t>Whether the Listed Entity has issued any partly paid up shares?</t>
  </si>
  <si>
    <t>Whether the Listed Entity has issued any Convertible Securities or Warrants?</t>
  </si>
  <si>
    <t>Whether the Listed Entity has any shares against which depository receipts are issued?</t>
  </si>
  <si>
    <t>Whether the Listed Entity has any shares in locked-in?</t>
  </si>
  <si>
    <t>Whether any shares held by promoters are pledge or otherwise encumbered?</t>
  </si>
  <si>
    <t>5.</t>
  </si>
  <si>
    <t xml:space="preserve"> The tabular format for disclosure of holding of specified securities is as follows:-</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</si>
  <si>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</si>
  <si>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r>
      <rPr>
        <b/>
        <u/>
        <sz val="11"/>
        <rFont val="Calibri"/>
        <family val="2"/>
      </rPr>
      <t>Annexure - I</t>
    </r>
  </si>
  <si>
    <t>Share Holding Pattern Filed under: Reg. 31(1)(a)/Reg. 31(1)(b)/Reg.31(1)(c)</t>
  </si>
  <si>
    <t>No</t>
  </si>
  <si>
    <t>No of  Voting Rights</t>
  </si>
  <si>
    <t>No. (a)</t>
  </si>
  <si>
    <t>(A)</t>
  </si>
  <si>
    <t>Promoter &amp; Promoter Group</t>
  </si>
  <si>
    <t>(B)</t>
  </si>
  <si>
    <t>Public</t>
  </si>
  <si>
    <t>(C)</t>
  </si>
  <si>
    <t>Non   Promoter- Non Public</t>
  </si>
  <si>
    <t>(C1)</t>
  </si>
  <si>
    <t>Shares underlying DRs</t>
  </si>
  <si>
    <t>(C2)</t>
  </si>
  <si>
    <t>Shares  held  by Employee Trusts</t>
  </si>
  <si>
    <t>Total</t>
  </si>
  <si>
    <t>Table I - Summary Statement holding of specified securities</t>
  </si>
  <si>
    <t>(I)</t>
  </si>
  <si>
    <t>(II)</t>
  </si>
  <si>
    <t>(III)</t>
  </si>
  <si>
    <t>(IV)</t>
  </si>
  <si>
    <t>(V)</t>
  </si>
  <si>
    <t>(VI)</t>
  </si>
  <si>
    <t xml:space="preserve">Total nos. shares held
</t>
  </si>
  <si>
    <t>(VIII)</t>
  </si>
  <si>
    <t>(IX)</t>
  </si>
  <si>
    <t>(X)</t>
  </si>
  <si>
    <t>Shareholding , as a % assuming full conversion of convertible securities ( as a percentage of diluted share capital)
As a % of (A+B+C2)</t>
  </si>
  <si>
    <t>(XI)= (VII)+(X)</t>
  </si>
  <si>
    <t>(XII)</t>
  </si>
  <si>
    <t>(XIII)</t>
  </si>
  <si>
    <t>(XIV)</t>
  </si>
  <si>
    <t>Number of equity shares held in dematerialized form</t>
  </si>
  <si>
    <t>Number of Shares pledged or otherwise encumbered</t>
  </si>
  <si>
    <t>Number of Locked in shares</t>
  </si>
  <si>
    <t>No. of Shares Underlying Outstanding convertible securities (including Warrants)</t>
  </si>
  <si>
    <t>Number of Voting Rights held in each class of securities</t>
  </si>
  <si>
    <t>Shareholding as a % of total no. of shares (calculated as per SCRR, 1957)
As a % of (A+B+C2)</t>
  </si>
  <si>
    <t>No. of shares underlying Depository Receipts</t>
  </si>
  <si>
    <t>No. of Partly paid-up equity shares held</t>
  </si>
  <si>
    <t>No. of fully paid up equity shares held</t>
  </si>
  <si>
    <t>Nos. of shareh olders</t>
  </si>
  <si>
    <t>Category of shareholder</t>
  </si>
  <si>
    <t>Category</t>
  </si>
  <si>
    <t>(VII)=(IV)+(V)+
(VI)</t>
  </si>
  <si>
    <t>Classeg:y</t>
  </si>
  <si>
    <t>Total as a
% of (A+B+C)</t>
  </si>
  <si>
    <t>As a
% of total Shares held (b)</t>
  </si>
  <si>
    <t>Class:Equity</t>
  </si>
  <si>
    <t>Table II - Statement showing shareholding pattern of the Promoter and Promoter Group</t>
  </si>
  <si>
    <t>Total as a % of Total Voting rights</t>
  </si>
  <si>
    <t>Class X</t>
  </si>
  <si>
    <t>Class Y</t>
  </si>
  <si>
    <r>
      <rPr>
        <b/>
        <sz val="9"/>
        <rFont val="Calibri"/>
        <family val="2"/>
      </rPr>
      <t>As a
% of total share s held (b)</t>
    </r>
  </si>
  <si>
    <t xml:space="preserve">Category &amp; Name of the Shareholders
</t>
  </si>
  <si>
    <t>PAN</t>
  </si>
  <si>
    <t>Partly paid-up equity shares held</t>
  </si>
  <si>
    <t>Nos. of shares underlying Depository Receipts</t>
  </si>
  <si>
    <t>Total nos. shares held</t>
  </si>
  <si>
    <t>Sharehol ding % calculate d as per SCRR, 1957
As a % of (A+B+C2)</t>
  </si>
  <si>
    <t xml:space="preserve">Number of Voting Rights held in each class of securities
</t>
  </si>
  <si>
    <t>Number of equity shares held in dematerializ ed form</t>
  </si>
  <si>
    <t>Shareholding , as a % assuming full conversion of convertible securities (as a percentage of diluted share capital)
as a
% of A+B+C2</t>
  </si>
  <si>
    <t>Shareholding % calculated as per SCRR, 1957
As a % of (A+B+C2)</t>
  </si>
  <si>
    <t>(VII)=(IV)+(V)+(VI)</t>
  </si>
  <si>
    <t>Table III - Statement showing shareholding pattern of the Public shareholder</t>
  </si>
  <si>
    <t>No.
(Not applicable)
(a)</t>
  </si>
  <si>
    <t>Category &amp; Name of the Shareholders</t>
  </si>
  <si>
    <t>Nos. of shareh older</t>
  </si>
  <si>
    <t>Total shareholding, as a % assuming full conversion of convertible securities (as a percentage of diluted share capital)</t>
  </si>
  <si>
    <t>As a
% of total shares held (Not applic able) (b)</t>
  </si>
  <si>
    <t>Table IV - Statement showing shareholding pattern of the Non Promoter- Non Public shareholder</t>
  </si>
  <si>
    <t>No.</t>
  </si>
  <si>
    <r>
      <rPr>
        <b/>
        <sz val="9"/>
        <rFont val="Calibri"/>
        <family val="2"/>
      </rPr>
      <t>As a
% of total Shar es held</t>
    </r>
  </si>
  <si>
    <r>
      <rPr>
        <b/>
        <sz val="9"/>
        <rFont val="Calibri"/>
        <family val="2"/>
      </rPr>
      <t>As a
% of total share s held (Not applic able)</t>
    </r>
  </si>
  <si>
    <t>Total no. shares held</t>
  </si>
  <si>
    <t>Number of equity shares held in dematerializ ed form
(Not Applicable)</t>
  </si>
  <si>
    <t>No. of shareholder</t>
  </si>
  <si>
    <t>Total shareholding , as a % assuming full conversion of convertible securities (as a percentage of diluted share capital)</t>
  </si>
  <si>
    <t>No.
(Not applicable)</t>
  </si>
  <si>
    <r>
      <rPr>
        <b/>
        <sz val="9"/>
        <rFont val="Calibri"/>
        <family val="2"/>
      </rPr>
      <t>As a
% of total Shar es held (b)</t>
    </r>
  </si>
  <si>
    <t>Table V - Statement Showing Details of Significant beneficial Owners (SBOs)</t>
  </si>
  <si>
    <t>Sr .No.</t>
  </si>
  <si>
    <t>Details of the SBO</t>
  </si>
  <si>
    <t>Details of the Registered Owner</t>
  </si>
  <si>
    <t>Details of Holding/ exercise of right of the SBO in the reporting company, Whether direct or Indirect</t>
  </si>
  <si>
    <t>Date of creation / acquisition of significant beneficial interest</t>
  </si>
  <si>
    <t>( I )</t>
  </si>
  <si>
    <t>( II )</t>
  </si>
  <si>
    <t>( III )</t>
  </si>
  <si>
    <t>( IV )</t>
  </si>
  <si>
    <t>Name</t>
  </si>
  <si>
    <t>PAN/Passport No. in case of a foreign national</t>
  </si>
  <si>
    <t>Nationality</t>
  </si>
  <si>
    <t>Whether by Virtue of :</t>
  </si>
  <si>
    <t xml:space="preserve">Shares </t>
  </si>
  <si>
    <t>%</t>
  </si>
  <si>
    <t>Voting Righrs</t>
  </si>
  <si>
    <t>Rights of distributable dividend or any other distribution</t>
  </si>
  <si>
    <t xml:space="preserve">Exercise of control </t>
  </si>
  <si>
    <t>Exercise of significant influence</t>
  </si>
  <si>
    <t xml:space="preserve"> * In case the nature of the holding/ exercise of the right of a SBO falls under multiple categories specified under (a) to (e) under Column III, multiple rows for the same SBO shall be inserted                                 ....accordingly for each of the categories. </t>
  </si>
  <si>
    <t xml:space="preserve"> * This column shall have the details as specified by the listed entity under Form No. BEN-2 as submitted to the Registrar.</t>
  </si>
  <si>
    <t>Entity type i.e. promoter  OR promoter group entity (except promotor)</t>
  </si>
  <si>
    <t xml:space="preserve"> </t>
  </si>
  <si>
    <t>Sub-categorization of shares 
(XV)</t>
  </si>
  <si>
    <t>Shareholding (No. of shares) under</t>
  </si>
  <si>
    <t>Sub_x0002_category (i)</t>
  </si>
  <si>
    <t>Sub_x0002_category 
(ii)</t>
  </si>
  <si>
    <t>ub_x0002_category 
(iii)</t>
  </si>
  <si>
    <t>Annexure B</t>
  </si>
  <si>
    <t>Table VI - Statement showing foreign ownership limits</t>
  </si>
  <si>
    <t>Board approved limits</t>
  </si>
  <si>
    <t>As on shareholding date</t>
  </si>
  <si>
    <t>As on the end of previous 1st quarter</t>
  </si>
  <si>
    <t>As on the end of previous 2nd quarter</t>
  </si>
  <si>
    <t>As on the end of previous 3rd quarter</t>
  </si>
  <si>
    <t>As on the end of previous 4th quarter</t>
  </si>
  <si>
    <t xml:space="preserve"> Limits utilized</t>
  </si>
  <si>
    <t xml:space="preserve">RELIABLE DATA SERVICES LTD                                  </t>
  </si>
  <si>
    <t>31/12/2024</t>
  </si>
  <si>
    <t>Indian</t>
  </si>
  <si>
    <t>(a)</t>
  </si>
  <si>
    <t>Individual/Hindu Undivided Family</t>
  </si>
  <si>
    <t>SANJAY KUMAR PATHAK</t>
  </si>
  <si>
    <t xml:space="preserve">AANPP1285F                    </t>
  </si>
  <si>
    <t>RAKESH JHA</t>
  </si>
  <si>
    <t xml:space="preserve">ADKPJ6675K                    </t>
  </si>
  <si>
    <t>SUNIL KUMAR RAI</t>
  </si>
  <si>
    <t xml:space="preserve">ACQPR1035A                    </t>
  </si>
  <si>
    <t>SANDEEP KUMAR JHA</t>
  </si>
  <si>
    <t xml:space="preserve">ACUPJ8123D                    </t>
  </si>
  <si>
    <t>ANIL KUMAR JHA</t>
  </si>
  <si>
    <t xml:space="preserve">AGCPJ8322J                    </t>
  </si>
  <si>
    <t>MEENAKSHI PATHAK</t>
  </si>
  <si>
    <t xml:space="preserve">AHBPP1179K                    </t>
  </si>
  <si>
    <t>MEENU RAI</t>
  </si>
  <si>
    <t xml:space="preserve">ALAPR0461R                    </t>
  </si>
  <si>
    <t>SRISHTI JHA</t>
  </si>
  <si>
    <t xml:space="preserve">AIDPJ1525E                    </t>
  </si>
  <si>
    <t>ANSHU JHA</t>
  </si>
  <si>
    <t xml:space="preserve">AHLPJ9925F                    </t>
  </si>
  <si>
    <t>RAVI ANAND JHA</t>
  </si>
  <si>
    <t xml:space="preserve">AZNPJ9584E                    </t>
  </si>
  <si>
    <t>(b)</t>
  </si>
  <si>
    <t>Central Government/State Government(s)</t>
  </si>
  <si>
    <t>(c)</t>
  </si>
  <si>
    <t>Financial Institutions/Banks</t>
  </si>
  <si>
    <t>(d)</t>
  </si>
  <si>
    <t>Any Other (Specify)</t>
  </si>
  <si>
    <t>Sub Total (A)(1)</t>
  </si>
  <si>
    <t>Foreign</t>
  </si>
  <si>
    <t>Individual/Non Resident Individual/Foreign Individual</t>
  </si>
  <si>
    <t>Government</t>
  </si>
  <si>
    <t>Institutions</t>
  </si>
  <si>
    <t>Foreign Portfolio Investor</t>
  </si>
  <si>
    <t>(e)</t>
  </si>
  <si>
    <t>Sub Total (A)(2)</t>
  </si>
  <si>
    <t>Total Shareholding of Promoter and Promoter Group (A)= (A)(1)+(A)(2)</t>
  </si>
  <si>
    <t>Institutions Domestic</t>
  </si>
  <si>
    <t>Mutual Fund</t>
  </si>
  <si>
    <t>Venture Capital Funds</t>
  </si>
  <si>
    <t>Alternate Investment Funds</t>
  </si>
  <si>
    <t>Banks</t>
  </si>
  <si>
    <t>Insurance Companies</t>
  </si>
  <si>
    <t>(f)</t>
  </si>
  <si>
    <t>Provident Fund/Pension Fund</t>
  </si>
  <si>
    <t>(g)</t>
  </si>
  <si>
    <t>Asset Reconstruction</t>
  </si>
  <si>
    <t>(h)</t>
  </si>
  <si>
    <t>Sovereign Wealth Fund</t>
  </si>
  <si>
    <t>(i)</t>
  </si>
  <si>
    <t>NBFCs Registered with RBI</t>
  </si>
  <si>
    <t>(j)</t>
  </si>
  <si>
    <t>Other Financial Institutions</t>
  </si>
  <si>
    <t>(k)</t>
  </si>
  <si>
    <t>Any Other Specify</t>
  </si>
  <si>
    <t>Sub Total (B)(1)</t>
  </si>
  <si>
    <t>Institutions Foreign</t>
  </si>
  <si>
    <t>Foreign Direct Investmnet</t>
  </si>
  <si>
    <t>Foreign Venture Capital Investors</t>
  </si>
  <si>
    <t>Foreign Portfolio Investors Category I</t>
  </si>
  <si>
    <t>Foreign Portfolio Investors Category II</t>
  </si>
  <si>
    <t>Overseas Depositories (holding DRs) (balancing figure)</t>
  </si>
  <si>
    <t>Any Other (specify)</t>
  </si>
  <si>
    <t>Sub Total (B)(2)</t>
  </si>
  <si>
    <t>Central Government/State Government</t>
  </si>
  <si>
    <t>a</t>
  </si>
  <si>
    <t>Central Government/President of India</t>
  </si>
  <si>
    <t>b</t>
  </si>
  <si>
    <t>State Government/Governor</t>
  </si>
  <si>
    <t>c</t>
  </si>
  <si>
    <t>Sub Total (B)(3)</t>
  </si>
  <si>
    <t>Non-Institutions</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</si>
  <si>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</si>
  <si>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</si>
  <si>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</si>
  <si>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</si>
  <si>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</si>
  <si>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</si>
  <si>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Individual Shareholders holding Nominal Share Capital Up to 2 Lacs</t>
  </si>
  <si>
    <t>Individual Shareholders holding Nominal Share Capital in excess of 2 Lacs</t>
  </si>
  <si>
    <t>ROHIT SHARMA</t>
  </si>
  <si>
    <t xml:space="preserve">APZPS0344H                    </t>
  </si>
  <si>
    <t>Non Resident Indians (NRIs)</t>
  </si>
  <si>
    <t>Foreign Nationals</t>
  </si>
  <si>
    <t xml:space="preserve"> Foreign Companies</t>
  </si>
  <si>
    <t>(l)</t>
  </si>
  <si>
    <t>Bodies Corporate</t>
  </si>
  <si>
    <t>SAAKSSHAAT INFOTECH PRIVATE LIMITED</t>
  </si>
  <si>
    <t xml:space="preserve">AAVCS8096G                    </t>
  </si>
  <si>
    <t>REAL OUTSOURCING SERVICES PRIVATE LIMITED</t>
  </si>
  <si>
    <t xml:space="preserve">AAHCR0293C                    </t>
  </si>
  <si>
    <t>LOANACHARYA CONSULTANTS</t>
  </si>
  <si>
    <t xml:space="preserve">AACCS2519P                    </t>
  </si>
  <si>
    <t>CQUB INFOSYSTEMS PRIVATE LIMITED</t>
  </si>
  <si>
    <t xml:space="preserve">AAECC8692D                    </t>
  </si>
  <si>
    <t>(m)</t>
  </si>
  <si>
    <t>(m1)</t>
  </si>
  <si>
    <t>Employee Trusts</t>
  </si>
  <si>
    <t>(m2)</t>
  </si>
  <si>
    <t>Overseas Depositories (Holding DRs) (Balancing Figure)</t>
  </si>
  <si>
    <t>(m3)</t>
  </si>
  <si>
    <t>Resident Indian Huf</t>
  </si>
  <si>
    <t>(m4)</t>
  </si>
  <si>
    <t>Trusts</t>
  </si>
  <si>
    <t>(m5)</t>
  </si>
  <si>
    <t>Firms</t>
  </si>
  <si>
    <t>(m6)</t>
  </si>
  <si>
    <t>Escrow Account</t>
  </si>
  <si>
    <t>(m7)</t>
  </si>
  <si>
    <t>Clearing Members/House</t>
  </si>
  <si>
    <t>(m8)</t>
  </si>
  <si>
    <t>Others</t>
  </si>
  <si>
    <t>Sub Total (B)(4)</t>
  </si>
  <si>
    <t>Total Public Shareholding (B)= (B)(1)+(B)(2) + B(3) +B(4)</t>
  </si>
  <si>
    <t>C1</t>
  </si>
  <si>
    <t>Custodian/DR Holder</t>
  </si>
  <si>
    <t>C2</t>
  </si>
  <si>
    <t>Employees Benefit Trust (Under SEBI (Share Based Employee Benefit Regulation 2014)</t>
  </si>
  <si>
    <t>Total Non Promoter Non Public Shareholding (C)= (C)(1)+(C)(2)</t>
  </si>
  <si>
    <t>Bodies Corporates</t>
  </si>
  <si>
    <t>Sr.No</t>
  </si>
  <si>
    <t>Pan Number</t>
  </si>
  <si>
    <t>Name of Shareholders</t>
  </si>
  <si>
    <t>FP -Shares</t>
  </si>
  <si>
    <t>PP- Shares</t>
  </si>
  <si>
    <t>Total Shares</t>
  </si>
  <si>
    <t>%age</t>
  </si>
  <si>
    <t>Nom.Value</t>
  </si>
  <si>
    <t>Debentures</t>
  </si>
  <si>
    <t>Code</t>
  </si>
  <si>
    <t xml:space="preserve">B4L  </t>
  </si>
  <si>
    <t>LTD - BODIES CORPORATE-DOMESTIC</t>
  </si>
  <si>
    <t xml:space="preserve">AAGCB0134P                    </t>
  </si>
  <si>
    <t>BEELINE BROKING LIMITED</t>
  </si>
  <si>
    <t>LTD - BODIES CORPORATE-STOCK BROKER PROPRIETORY</t>
  </si>
  <si>
    <t xml:space="preserve">AACCH8048J                    </t>
  </si>
  <si>
    <t>HARYANA REFRACTORIES PRIVATE LIMITED</t>
  </si>
  <si>
    <t xml:space="preserve">AAECK2775K                    </t>
  </si>
  <si>
    <t>KRISHA ADVISORY SERVICES PRIVATE LIMITED</t>
  </si>
  <si>
    <t xml:space="preserve">AAACN1797L                    </t>
  </si>
  <si>
    <t>NATIONAL STOCK EXCHANGE OF INDIA LIMITED</t>
  </si>
  <si>
    <t xml:space="preserve">AAACU4925F                    </t>
  </si>
  <si>
    <t>USUAL LEASING &amp; FINANCE PRIVATE LIMITED</t>
  </si>
  <si>
    <t xml:space="preserve">AABCA5667R                    </t>
  </si>
  <si>
    <t>AGENCIES RAJASTHAN PRIVATE LTD</t>
  </si>
  <si>
    <t xml:space="preserve">AAACR9172R                    </t>
  </si>
  <si>
    <t>PROLIFE INDUSTRIES LIMITED</t>
  </si>
  <si>
    <t xml:space="preserve">AACCK4617J                    </t>
  </si>
  <si>
    <t>KALPAVRIKSH SOFTWARE SOLUTIONS PRIVATE LIMITED</t>
  </si>
  <si>
    <t xml:space="preserve">AACCJ1815F                    </t>
  </si>
  <si>
    <t>J S GARMENTS (INDIA) PRIVATE LIMITED</t>
  </si>
  <si>
    <t xml:space="preserve">AAACB0764B                    </t>
  </si>
  <si>
    <t>BONANZA PORTFOLIO LTD</t>
  </si>
  <si>
    <t>LTD - BODIES CORPORATE -CM/TM PROPRIETORY  ACCOUNT</t>
  </si>
  <si>
    <t xml:space="preserve">AAACP0084A                    </t>
  </si>
  <si>
    <t>PRAXIS CONSULTING &amp; INFORMATION SERVICES PVT LTD</t>
  </si>
  <si>
    <t>LTD - BODIES CORPORATE-OTHERS</t>
  </si>
  <si>
    <t xml:space="preserve">AAJCS2824A                    </t>
  </si>
  <si>
    <t>SYNDICATE INTERNATIONAL PVT LTD</t>
  </si>
  <si>
    <t>Non Resident Indian</t>
  </si>
  <si>
    <t xml:space="preserve">AOQPM0124B                    </t>
  </si>
  <si>
    <t>ANIL PERMOD MALIK</t>
  </si>
  <si>
    <t xml:space="preserve">B4I  </t>
  </si>
  <si>
    <t>NRI - NRI REPARTIABLE</t>
  </si>
  <si>
    <t xml:space="preserve">ADDPN8570G                    </t>
  </si>
  <si>
    <t>SHABANA NAKHOODA</t>
  </si>
  <si>
    <t>NRN - NRI NON REPARTIABLE</t>
  </si>
  <si>
    <t xml:space="preserve">DVTPS4522N                    </t>
  </si>
  <si>
    <t>NISHIT JITENDRA SHAH</t>
  </si>
  <si>
    <t xml:space="preserve">BPEPM2540H                    </t>
  </si>
  <si>
    <t>VINOD KUMAR MANGLANI</t>
  </si>
  <si>
    <t xml:space="preserve">AYPPR0517C                    </t>
  </si>
  <si>
    <t>ROY T P</t>
  </si>
  <si>
    <t xml:space="preserve">QRZPS0942D                    </t>
  </si>
  <si>
    <t>PATEL BIRENBHAI SOMABHAI</t>
  </si>
  <si>
    <t xml:space="preserve">AISPC4897P                    </t>
  </si>
  <si>
    <t>JOY CHENATHU PARAMBIL POULOSE</t>
  </si>
  <si>
    <t xml:space="preserve">BGXPJ2068M                    </t>
  </si>
  <si>
    <t>JIMMY VARGHESE JOSEPH</t>
  </si>
  <si>
    <t xml:space="preserve">AYJPM3891N                    </t>
  </si>
  <si>
    <t>MIDHUN  RAJ</t>
  </si>
  <si>
    <t xml:space="preserve">AMSPJ2523P                    </t>
  </si>
  <si>
    <t>PANDIT  JOSHI</t>
  </si>
  <si>
    <t xml:space="preserve">AAEPP7269A                    </t>
  </si>
  <si>
    <t>PARASURAMAN  SAKTHIVAGEESWARAN</t>
  </si>
  <si>
    <t xml:space="preserve">BTYPK8814N                    </t>
  </si>
  <si>
    <t>AMJAD  KHAN</t>
  </si>
  <si>
    <t xml:space="preserve">ANXPB0659C                    </t>
  </si>
  <si>
    <t>ANOOP BHASKARAPILLAI</t>
  </si>
  <si>
    <t xml:space="preserve">BPBPP4373N                    </t>
  </si>
  <si>
    <t>APARNA RAO PAKKURTHI</t>
  </si>
  <si>
    <t xml:space="preserve">AKZPG5068M                    </t>
  </si>
  <si>
    <t>SOUNDRARAJAN GOPALAPILLAI</t>
  </si>
  <si>
    <t xml:space="preserve">ADNPH7153B                    </t>
  </si>
  <si>
    <t>SURESH BABU HEGDE</t>
  </si>
  <si>
    <t xml:space="preserve">ALCPP6761A                    </t>
  </si>
  <si>
    <t>PRAKASH RANGARAJU</t>
  </si>
  <si>
    <t>NRN - NRI NON-REPAT NEGATIVE NOMINATION</t>
  </si>
  <si>
    <t xml:space="preserve">CYLPJ8796F                    </t>
  </si>
  <si>
    <t>SANCHI TARUN JINDAL</t>
  </si>
  <si>
    <t>HUF</t>
  </si>
  <si>
    <t xml:space="preserve">AAKHA6644J                    </t>
  </si>
  <si>
    <t>ANIL AGRAWAL HUF .</t>
  </si>
  <si>
    <t xml:space="preserve">B4M3 </t>
  </si>
  <si>
    <t>HUF - RESIDENT HUF /APOS</t>
  </si>
  <si>
    <t xml:space="preserve">AANHP5008C                    </t>
  </si>
  <si>
    <t>PRADIP KUMAR AGRAWAL HUF</t>
  </si>
  <si>
    <t xml:space="preserve">AAWHS4420G                    </t>
  </si>
  <si>
    <t>SANDEEP ARORA HUF</t>
  </si>
  <si>
    <t xml:space="preserve">AAQHA0724D                    </t>
  </si>
  <si>
    <t>ANIL KUMAR AGRAWAL HUF</t>
  </si>
  <si>
    <t xml:space="preserve">AANHA3288H                    </t>
  </si>
  <si>
    <t>ARVIND KUMAR GUPTA HUF</t>
  </si>
  <si>
    <t>HUF - HUF /APOS</t>
  </si>
  <si>
    <t xml:space="preserve">AACHK9239B                    </t>
  </si>
  <si>
    <t>KISHAN LAL HUF .</t>
  </si>
  <si>
    <t xml:space="preserve">AALHB9282J                    </t>
  </si>
  <si>
    <t>BHARAT KOCHAR HUF .</t>
  </si>
  <si>
    <t xml:space="preserve">ABLHS9559N                    </t>
  </si>
  <si>
    <t>SUKHBIR SINGH HUF .</t>
  </si>
  <si>
    <t xml:space="preserve">AAIHD1753K                    </t>
  </si>
  <si>
    <t>DHANANJAY  RAMESH SHAH HUF</t>
  </si>
  <si>
    <t xml:space="preserve">AAHHM8170N                    </t>
  </si>
  <si>
    <t>MAHENDRA AGRAWAL HUF .</t>
  </si>
  <si>
    <t xml:space="preserve">AAGHJ5626K                    </t>
  </si>
  <si>
    <t>JAYESH OTTAMCHAND MEHTA HUF</t>
  </si>
  <si>
    <t xml:space="preserve">AAFHS6482K                    </t>
  </si>
  <si>
    <t>SHAH NIKHIL DHIRAJLAL HUF</t>
  </si>
  <si>
    <t xml:space="preserve">AAFHG1517B                    </t>
  </si>
  <si>
    <t>GAURAV SUKHIJA (HUF) .</t>
  </si>
  <si>
    <t xml:space="preserve">ABDHS2586K                    </t>
  </si>
  <si>
    <t>BHAVESHBHAI HIMATBHAI SANKADASARIYA (HUF)</t>
  </si>
  <si>
    <t xml:space="preserve">AARHA8134J                    </t>
  </si>
  <si>
    <t>AKSHYA AGGARWAL HUF .</t>
  </si>
  <si>
    <t xml:space="preserve">ABDHS2578F                    </t>
  </si>
  <si>
    <t>KETANBHAI HIMATBHAI SAKADASARIYA (HUF)</t>
  </si>
  <si>
    <t xml:space="preserve">AAWHR0635N                    </t>
  </si>
  <si>
    <t>RAJ KAPOOR AND SONS HUF</t>
  </si>
  <si>
    <t xml:space="preserve">AADHS0558J                    </t>
  </si>
  <si>
    <t>MUKUND JAWANMAL  SURANI HUF</t>
  </si>
  <si>
    <t xml:space="preserve">AALHB6344P                    </t>
  </si>
  <si>
    <t>BHAVANI SINGH V HUF</t>
  </si>
  <si>
    <t xml:space="preserve">AAIHD1897A                    </t>
  </si>
  <si>
    <t>DHIRAJKUMAR CHHAGANLAL SHAH HUF</t>
  </si>
  <si>
    <t xml:space="preserve">AAXHR4402C                    </t>
  </si>
  <si>
    <t>RAJEEV KUMAR HUF .</t>
  </si>
  <si>
    <t xml:space="preserve">AAIHA2139Q                    </t>
  </si>
  <si>
    <t>ARVIND DHARAMSHI NISAR HUF .</t>
  </si>
  <si>
    <t xml:space="preserve">AAOHS3640G                    </t>
  </si>
  <si>
    <t>SANJAY D NISHAR HUF .</t>
  </si>
  <si>
    <t xml:space="preserve">AAPHP7683B                    </t>
  </si>
  <si>
    <t>PRATIK MATHRAN HUF</t>
  </si>
  <si>
    <t xml:space="preserve">AAXHS4037C                    </t>
  </si>
  <si>
    <t>SHYAM SUNDAR LOHIYA HUF .</t>
  </si>
  <si>
    <t xml:space="preserve">AAWHR8154C                    </t>
  </si>
  <si>
    <t>RAJESHBHAI KANTILAL PATEL HUF</t>
  </si>
  <si>
    <t xml:space="preserve">AASHR8324J                    </t>
  </si>
  <si>
    <t>ROHIT PATNI HUF</t>
  </si>
  <si>
    <t xml:space="preserve">AALHV9073P                    </t>
  </si>
  <si>
    <t>VIDIT BANSAL &amp; SONS HUF</t>
  </si>
  <si>
    <t xml:space="preserve">AAKHB0366G                    </t>
  </si>
  <si>
    <t>BADRI NARAYAN BAJORIA HUF .</t>
  </si>
  <si>
    <t xml:space="preserve">AAHHD8833P                    </t>
  </si>
  <si>
    <t>DEVANG JAYANTBHAI AJMERA (HUF)</t>
  </si>
  <si>
    <t xml:space="preserve">AAEHS5908M                    </t>
  </si>
  <si>
    <t>SOHAN LAL MALPANI [HUF]</t>
  </si>
  <si>
    <t xml:space="preserve">ABEHS8824D                    </t>
  </si>
  <si>
    <t>SHAILESHBHAI GHANSHYAMBHAI SANKADASARIYA (HUF)</t>
  </si>
  <si>
    <t xml:space="preserve">AAJHD7376R                    </t>
  </si>
  <si>
    <t>DEEPAK KEDIA HUF</t>
  </si>
  <si>
    <t xml:space="preserve">AAWHR8153F                    </t>
  </si>
  <si>
    <t>RITESHBHAI KANTILAL PATEL HUF</t>
  </si>
  <si>
    <t xml:space="preserve">AAFHD2624G                    </t>
  </si>
  <si>
    <t>DEVI PRASAD CHOWDHARY HUF .</t>
  </si>
  <si>
    <t xml:space="preserve">ABEHS3998A                    </t>
  </si>
  <si>
    <t>SACHIN MAROO HUF</t>
  </si>
  <si>
    <t xml:space="preserve">AABHH3443P                    </t>
  </si>
  <si>
    <t>HASMUKH DAMJI SAVLA HUF</t>
  </si>
  <si>
    <t xml:space="preserve">AAAHO3617D                    </t>
  </si>
  <si>
    <t>OM PARKASH MUKESH KUMAR (HUF)</t>
  </si>
  <si>
    <t xml:space="preserve">AAOHP7520C                    </t>
  </si>
  <si>
    <t>PAWAN KUMAR AGARWAL HUF</t>
  </si>
  <si>
    <t xml:space="preserve">AANHM5634F                    </t>
  </si>
  <si>
    <t>MAYANK KESHARIBHAI PATWA</t>
  </si>
  <si>
    <t xml:space="preserve">AAMHV1742C                    </t>
  </si>
  <si>
    <t>VISHAL DHANJIBHAI RAIYANI HUF</t>
  </si>
  <si>
    <t xml:space="preserve">AAKHP7360N                    </t>
  </si>
  <si>
    <t>PRITHVI RAJ NEHRA (HUF)</t>
  </si>
  <si>
    <t xml:space="preserve">AAAHU5998R                    </t>
  </si>
  <si>
    <t>UMESH KUMAR TANTIA HUF</t>
  </si>
  <si>
    <t xml:space="preserve">AAFHD1087D                    </t>
  </si>
  <si>
    <t>DEVANAND KESWANI HUF .</t>
  </si>
  <si>
    <t xml:space="preserve">AAJHD0410N                    </t>
  </si>
  <si>
    <t>DINESH KUMAR SHARMA (HUF)</t>
  </si>
  <si>
    <t xml:space="preserve">AAAHU5237R                    </t>
  </si>
  <si>
    <t>ULHAS P DEBADWAR</t>
  </si>
  <si>
    <t xml:space="preserve">AACHD5772N                    </t>
  </si>
  <si>
    <t>DEEPAK J KUKREJA HUF</t>
  </si>
  <si>
    <t xml:space="preserve">AAMHD5759D                    </t>
  </si>
  <si>
    <t>DULI CHAND SONI HUF</t>
  </si>
  <si>
    <t>(B1)</t>
  </si>
  <si>
    <t xml:space="preserve">AACCZ3984D                    </t>
  </si>
  <si>
    <t>M7 GLOBAL FUND PCC - NOLANA</t>
  </si>
  <si>
    <t xml:space="preserve">B2D  </t>
  </si>
  <si>
    <t>FPC - FOREIGN PORTFOLIO INVESTORS-CORPORATE-CAT-I</t>
  </si>
  <si>
    <t>Individual Shareholders Holding Nominal Share Captial Above Rs. 2 Lac</t>
  </si>
  <si>
    <t xml:space="preserve">B4G  </t>
  </si>
  <si>
    <t>PUB - RESIDENT ORDINARY</t>
  </si>
  <si>
    <t xml:space="preserve">BNGPP0338A                    </t>
  </si>
  <si>
    <t>AJAY KUMAR PANESAR</t>
  </si>
  <si>
    <t>PUB - RESIDENT INDIAN</t>
  </si>
  <si>
    <t xml:space="preserve">AXMPJ7037P                    </t>
  </si>
  <si>
    <t>ARVIND KUMAR JHA</t>
  </si>
  <si>
    <t xml:space="preserve">AFZPJ3612B                    </t>
  </si>
  <si>
    <t>SHYAM KUMAR JHA</t>
  </si>
  <si>
    <t xml:space="preserve">AFBPK3344M                    </t>
  </si>
  <si>
    <t>RANJANA KUMAR</t>
  </si>
  <si>
    <t xml:space="preserve">ASZPP6893P                    </t>
  </si>
  <si>
    <t>ESHITA DASHARATHBHAI PATEL</t>
  </si>
  <si>
    <t>PUB - RESIDENT INDIVIDUAL-NEGATIVE NOMINATIONS</t>
  </si>
  <si>
    <t xml:space="preserve">AAMPP9762A                    </t>
  </si>
  <si>
    <t>SANTOSH RANI</t>
  </si>
  <si>
    <t xml:space="preserve">AOJPM0268F                    </t>
  </si>
  <si>
    <t>JAYSHRI S MEHTA</t>
  </si>
  <si>
    <t xml:space="preserve">ACWPD3819L                    </t>
  </si>
  <si>
    <t>JITENDRA MOHANLAL DUHLANI</t>
  </si>
  <si>
    <t xml:space="preserve">ANLPD1916A                    </t>
  </si>
  <si>
    <t>PRIYANKA NISHIT SHAH</t>
  </si>
  <si>
    <t xml:space="preserve">AVYPA7272P                    </t>
  </si>
  <si>
    <t>ANJALI AGGARWAL</t>
  </si>
  <si>
    <t xml:space="preserve">APJPC4649H                    </t>
  </si>
  <si>
    <t>CHARU GARG</t>
  </si>
  <si>
    <t xml:space="preserve">ABKFA4671N                    </t>
  </si>
  <si>
    <t>SUNNY KANTILAL SOLANKI</t>
  </si>
  <si>
    <t xml:space="preserve">B4M5 </t>
  </si>
  <si>
    <t xml:space="preserve">AAJFD4160F                    </t>
  </si>
  <si>
    <t>VIPUL DHIRAJLAL SHAH</t>
  </si>
  <si>
    <t xml:space="preserve">AEFFS3015N                    </t>
  </si>
  <si>
    <t>ANUJ GARG</t>
  </si>
  <si>
    <t>DISTRIBUTION OF 10320000   EQUITY SHARE CAPITAL  AS ON :31/12/2024</t>
  </si>
  <si>
    <t xml:space="preserve">PAN CONSOLIDATION </t>
  </si>
  <si>
    <t>Share or Debenture holding Nominal Value</t>
  </si>
  <si>
    <t>Number of Shareholders</t>
  </si>
  <si>
    <t>% to Total Numbers</t>
  </si>
  <si>
    <t>Share or Debenture holding Amount</t>
  </si>
  <si>
    <t>% to Total Amount</t>
  </si>
  <si>
    <t>(Rs.)</t>
  </si>
  <si>
    <t xml:space="preserve"> Up  To 5,000</t>
  </si>
  <si>
    <t xml:space="preserve"> 5001 To 10,000</t>
  </si>
  <si>
    <t xml:space="preserve"> 10001 To 20,000</t>
  </si>
  <si>
    <t xml:space="preserve"> 20001 To 30,000</t>
  </si>
  <si>
    <t xml:space="preserve"> 30001 To 40,000</t>
  </si>
  <si>
    <t xml:space="preserve"> 40001 To 50,000</t>
  </si>
  <si>
    <t xml:space="preserve"> 50001 To 1,00,000</t>
  </si>
  <si>
    <t xml:space="preserve"> 1,00,000 and Above</t>
  </si>
  <si>
    <t xml:space="preserve"> Total</t>
  </si>
  <si>
    <t>PAN CONSOLIDATION</t>
  </si>
  <si>
    <t>No. of Shares or Debentures</t>
  </si>
  <si>
    <t>Share or Debenture Held</t>
  </si>
  <si>
    <t>% to Holding</t>
  </si>
  <si>
    <t xml:space="preserve"> Up  To 500</t>
  </si>
  <si>
    <t xml:space="preserve"> 501 To 1000</t>
  </si>
  <si>
    <t xml:space="preserve"> 1001 To 2000</t>
  </si>
  <si>
    <t xml:space="preserve"> 2001 To 3000</t>
  </si>
  <si>
    <t xml:space="preserve"> 3001 To 4000</t>
  </si>
  <si>
    <t xml:space="preserve"> 4001 To 5000</t>
  </si>
  <si>
    <t xml:space="preserve"> 5001 To 10000</t>
  </si>
  <si>
    <t xml:space="preserve"> 10000 and Above</t>
  </si>
  <si>
    <t>WITHOUT PAN CONSOLIDATION</t>
  </si>
  <si>
    <t>WITHOUT PAN CONSOLIDATION (SHARES)</t>
  </si>
  <si>
    <t>Share or Debenture Holding</t>
  </si>
  <si>
    <t>% to Total Shareholding</t>
  </si>
  <si>
    <t>Pledged Shares</t>
  </si>
  <si>
    <t>Folio No/DPID-Clientid</t>
  </si>
  <si>
    <t>IN30021416291772</t>
  </si>
  <si>
    <t>1201060003164597</t>
  </si>
  <si>
    <t xml:space="preserve">ACYPK3574B                    </t>
  </si>
  <si>
    <t>RAJESH CHUNILAL KATIRA</t>
  </si>
  <si>
    <t>1203510000160433</t>
  </si>
  <si>
    <t xml:space="preserve">BVIPA4028A                    </t>
  </si>
  <si>
    <t>NAINA AGARWAL</t>
  </si>
  <si>
    <t>1201060004478948</t>
  </si>
  <si>
    <t xml:space="preserve">APNPA6015P                    </t>
  </si>
  <si>
    <t>ANKITA AGRAWAL</t>
  </si>
  <si>
    <t>1201060003299306</t>
  </si>
  <si>
    <t xml:space="preserve">ABFPY7052C                    </t>
  </si>
  <si>
    <t>KUSUM YADAV</t>
  </si>
  <si>
    <t>1203600002305779</t>
  </si>
  <si>
    <t>1201060002868921</t>
  </si>
  <si>
    <t xml:space="preserve">ACDPB3998H                    </t>
  </si>
  <si>
    <t>KATIRA CHANDNI RAJESH</t>
  </si>
  <si>
    <t>1203510000160429</t>
  </si>
  <si>
    <t xml:space="preserve">ABNPA1669F                    </t>
  </si>
  <si>
    <t>KAMLESH  AGARWAL</t>
  </si>
  <si>
    <t>IN30021411814264</t>
  </si>
  <si>
    <t xml:space="preserve">CKYPS9793Q                    </t>
  </si>
  <si>
    <t>PANNA UTTAMKUMAR SHAH</t>
  </si>
  <si>
    <t>1202870000084693</t>
  </si>
  <si>
    <t xml:space="preserve">AZTPS5763J                    </t>
  </si>
  <si>
    <t>HARDIK DILIPKUMAR SHAH</t>
  </si>
  <si>
    <t>IN30186270652642</t>
  </si>
  <si>
    <t xml:space="preserve">AMXPM2424K                    </t>
  </si>
  <si>
    <t>MEENAKSHI</t>
  </si>
  <si>
    <t>IN30021417205230</t>
  </si>
  <si>
    <t xml:space="preserve">ALQPP0375C                    </t>
  </si>
  <si>
    <t>SWETA LALITBHAI PATEL</t>
  </si>
  <si>
    <t>1202870000062012</t>
  </si>
  <si>
    <t xml:space="preserve">ACJPA2438B                    </t>
  </si>
  <si>
    <t>MAHENDRA KUMAR AGRAWAL</t>
  </si>
  <si>
    <t>1201060005213070</t>
  </si>
  <si>
    <t xml:space="preserve">APPPS3592F                    </t>
  </si>
  <si>
    <t>HEMAL RASIKLAL SARVAIYA .</t>
  </si>
  <si>
    <t>1201090007180561</t>
  </si>
  <si>
    <t xml:space="preserve">BFOPS5588D                    </t>
  </si>
  <si>
    <t>HIMANSHU SAINI</t>
  </si>
  <si>
    <t>1201910104188155</t>
  </si>
  <si>
    <t xml:space="preserve">ACAPS5262L                    </t>
  </si>
  <si>
    <t>MAYUR POPATLAL SHAH</t>
  </si>
  <si>
    <t>1203330001683684</t>
  </si>
  <si>
    <t xml:space="preserve">ACMPG7617B                    </t>
  </si>
  <si>
    <t>SUJITH IMMANUEL GEORGE .</t>
  </si>
  <si>
    <t>1201090012811809</t>
  </si>
  <si>
    <t>IN30021426610436</t>
  </si>
  <si>
    <t xml:space="preserve">AFMPK0800K                    </t>
  </si>
  <si>
    <t>DINESH KUMAR</t>
  </si>
  <si>
    <t>IN30021411447149</t>
  </si>
  <si>
    <t xml:space="preserve">DVKPK4345C                    </t>
  </si>
  <si>
    <t>KEERTHANA  C</t>
  </si>
  <si>
    <t>IN30021441104403</t>
  </si>
  <si>
    <t xml:space="preserve">AWEPD6194Q                    </t>
  </si>
  <si>
    <t>MOUMITA DAS</t>
  </si>
  <si>
    <t>1201910300843634</t>
  </si>
  <si>
    <t xml:space="preserve">AIKPG0658G                    </t>
  </si>
  <si>
    <t>NARESH GOLKIYA</t>
  </si>
  <si>
    <t>IN30021427441628</t>
  </si>
  <si>
    <t xml:space="preserve">AMZPR3603F                    </t>
  </si>
  <si>
    <t>UMA RAI</t>
  </si>
  <si>
    <t>IN30186272612179</t>
  </si>
  <si>
    <t xml:space="preserve">AYBPR6863R                    </t>
  </si>
  <si>
    <t>YOGENDRA SINGH RAWAT</t>
  </si>
  <si>
    <t>IN30096611286477</t>
  </si>
  <si>
    <t xml:space="preserve">AKDPS1978E                    </t>
  </si>
  <si>
    <t>VINOD KUMAR SHARMA</t>
  </si>
  <si>
    <t>1203230004174888</t>
  </si>
  <si>
    <t xml:space="preserve">AFIPP5036Q                    </t>
  </si>
  <si>
    <t>BHASKAR PAI</t>
  </si>
  <si>
    <t>1204720002505557</t>
  </si>
  <si>
    <t xml:space="preserve">ADTPM7828G                    </t>
  </si>
  <si>
    <t>BHARATI ARUN MAHALE</t>
  </si>
  <si>
    <t>1201320001332233</t>
  </si>
  <si>
    <t xml:space="preserve">EPVPS2463K                    </t>
  </si>
  <si>
    <t>IRFAN USMAN SHAIKH</t>
  </si>
  <si>
    <t>IN30021422793732</t>
  </si>
  <si>
    <t xml:space="preserve">ARFPK2102B                    </t>
  </si>
  <si>
    <t>Sandeep  KUMAR</t>
  </si>
  <si>
    <t>IN30021472262484</t>
  </si>
  <si>
    <t xml:space="preserve">AFNPP0745F                    </t>
  </si>
  <si>
    <t>PRATIMA</t>
  </si>
  <si>
    <t>IN30021415338250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</si>
</sst>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0\)"/>
    <numFmt numFmtId="165" formatCode="00"/>
    <numFmt numFmtId="166" formatCode="0.0000"/>
  </numFmts>
  <fonts count="25" x14ac:knownFonts="1">
    <font>
      <sz val="10"/>
      <color rgb="FF000000"/>
      <name val="Times New Roman"/>
      <family val="1"/>
    </font>
    <font>
      <sz val="11"/>
      <color indexed="8"/>
      <name val="Calibri"/>
      <family val="2"/>
    </font>
    <font>
      <b/>
      <u/>
      <sz val="11"/>
      <name val="Calibri"/>
      <family val="2"/>
    </font>
    <font>
      <b/>
      <sz val="11"/>
      <color indexed="8"/>
      <name val="Calibri"/>
      <family val="2"/>
    </font>
    <font>
      <b/>
      <sz val="9"/>
      <name val="Calibri"/>
      <family val="2"/>
    </font>
    <font>
      <sz val="11"/>
      <color rgb="FF000000"/>
      <name val="Calibri"/>
      <family val="2"/>
      <scheme val="minor"/>
    </font>
    <font>
      <sz val="11"/>
      <name val="Calibri"/>
      <family val="2"/>
      <scheme val="minor"/>
    </font>
    <font>
      <b/>
      <sz val="11"/>
      <name val="Calibri"/>
      <family val="2"/>
      <scheme val="minor"/>
    </font>
    <font>
      <b/>
      <sz val="11"/>
      <color rgb="FF000000"/>
      <name val="Calibri"/>
      <family val="2"/>
      <scheme val="minor"/>
    </font>
    <font>
      <sz val="9"/>
      <color rgb="FF000000"/>
      <name val="Calibri"/>
      <family val="2"/>
      <scheme val="minor"/>
    </font>
    <font>
      <b/>
      <sz val="9"/>
      <name val="Calibri"/>
      <family val="2"/>
      <scheme val="minor"/>
    </font>
    <font>
      <b/>
      <sz val="9"/>
      <color rgb="FF000000"/>
      <name val="Calibri"/>
      <family val="2"/>
      <scheme val="minor"/>
    </font>
    <font>
      <b/>
      <sz val="10"/>
      <color rgb="FF000000"/>
      <name val="Times New Roman"/>
      <family val="1"/>
    </font>
    <font>
      <b/>
      <u/>
      <sz val="16"/>
      <name val="Calibri"/>
      <family val="2"/>
      <scheme val="minor"/>
    </font>
    <font>
      <i/>
      <sz val="11"/>
      <name val="Cambria"/>
      <family val="1"/>
      <scheme val="major"/>
    </font>
    <font>
      <b/>
      <sz val="12"/>
      <color rgb="FF000000"/>
      <name val="Calibri"/>
      <family val="2"/>
      <scheme val="minor"/>
    </font>
    <font>
      <sz val="11"/>
      <color rgb="FF000000"/>
      <name val="Times New Roman"/>
      <family val="1"/>
    </font>
    <font>
      <b/>
      <sz val="12"/>
      <color rgb="FF000000"/>
      <name val="Times New Roman"/>
      <family val="1"/>
    </font>
    <font>
      <b/>
      <sz val="9"/>
      <color indexed="8"/>
      <name val="Calibri"/>
      <family val="2"/>
      <scheme val="minor"/>
    </font>
    <font>
      <b/>
      <sz val="10"/>
      <color indexed="8"/>
      <name val="Times New Roman"/>
      <family val="1"/>
    </font>
    <font>
      <b/>
      <sz val="9"/>
      <color indexed="12"/>
      <name val="Calibri"/>
      <family val="2"/>
      <scheme val="minor"/>
    </font>
    <font>
      <b/>
      <sz val="10"/>
      <color indexed="12"/>
      <name val="Times New Roman"/>
      <family val="1"/>
    </font>
    <font>
      <b/>
      <sz val="9"/>
      <color indexed="10"/>
      <name val="Calibri"/>
      <family val="2"/>
      <scheme val="minor"/>
    </font>
    <font>
      <b/>
      <sz val="14"/>
      <color indexed="8"/>
      <name val="Times New Roman"/>
      <family val="1"/>
    </font>
    <font>
      <b/>
      <sz val="14"/>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auto="1"/>
      </right>
      <top style="thin">
        <color indexed="64"/>
      </top>
      <bottom style="thin">
        <color indexed="64"/>
      </bottom>
      <diagonal/>
    </border>
    <border>
      <left/>
      <right style="thin">
        <color auto="1"/>
      </right>
      <top style="thin">
        <color auto="1"/>
      </top>
      <bottom/>
      <diagonal/>
    </border>
    <border>
      <left style="thin">
        <color rgb="FF000000"/>
      </left>
      <right style="thin">
        <color auto="1"/>
      </right>
      <top style="thin">
        <color auto="1"/>
      </top>
      <bottom style="thin">
        <color rgb="FF000000"/>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diagonal/>
    </border>
    <border>
      <left/>
      <right/>
      <top style="thin">
        <color rgb="FF000000"/>
      </top>
      <bottom/>
      <diagonal/>
    </border>
    <border>
      <left style="thin">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right style="medium">
        <color auto="1"/>
      </right>
      <top style="medium">
        <color auto="1"/>
      </top>
      <bottom style="medium">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auto="1"/>
      </right>
      <top style="thin">
        <color indexed="64"/>
      </top>
      <bottom/>
      <diagonal/>
    </border>
    <border>
      <left style="thin">
        <color auto="1"/>
      </left>
      <right style="thin">
        <color indexed="64"/>
      </right>
      <top style="thin">
        <color indexed="64"/>
      </top>
      <bottom/>
      <diagonal/>
    </border>
    <border>
      <left style="thin">
        <color auto="1"/>
      </left>
      <right style="thin">
        <color indexed="64"/>
      </right>
      <top style="thin">
        <color indexed="64"/>
      </top>
      <bottom style="thin">
        <color indexed="64"/>
      </bottom>
      <diagonal/>
    </border>
  </borders>
  <cellStyleXfs count="1">
    <xf numFmtId="0" fontId="0" fillId="0" borderId="0"/>
  </cellStyleXfs>
  <cellXfs count="274">
    <xf numFmtId="0" fontId="0" fillId="0" borderId="0" xfId="0"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5" fillId="0" borderId="1" xfId="0" applyFont="1" applyBorder="1" applyAlignment="1">
      <alignment horizontal="left" vertical="top" wrapText="1"/>
    </xf>
    <xf numFmtId="1" fontId="5" fillId="0" borderId="1" xfId="0" quotePrefix="1" applyNumberFormat="1" applyFont="1" applyBorder="1" applyAlignment="1">
      <alignment horizontal="left" vertical="top" wrapText="1"/>
    </xf>
    <xf numFmtId="0" fontId="7" fillId="0" borderId="0" xfId="0" quotePrefix="1" applyFont="1" applyAlignment="1">
      <alignment horizontal="left" vertical="top"/>
    </xf>
    <xf numFmtId="0" fontId="8" fillId="0" borderId="0" xfId="0" applyFont="1" applyAlignment="1">
      <alignment horizontal="left" vertical="top"/>
    </xf>
    <xf numFmtId="0" fontId="8" fillId="0" borderId="0" xfId="0" quotePrefix="1" applyFont="1" applyAlignment="1">
      <alignment horizontal="left" vertical="top"/>
    </xf>
    <xf numFmtId="0" fontId="6" fillId="0" borderId="1" xfId="0" applyFont="1" applyBorder="1" applyAlignment="1">
      <alignment horizontal="center" vertical="top" wrapText="1"/>
    </xf>
    <xf numFmtId="0" fontId="5" fillId="0" borderId="1" xfId="0" applyFont="1" applyBorder="1" applyAlignment="1">
      <alignment horizontal="center" vertical="top" wrapText="1"/>
    </xf>
    <xf numFmtId="0" fontId="9" fillId="0" borderId="0" xfId="0" applyFont="1" applyAlignment="1">
      <alignment horizontal="left" vertical="top"/>
    </xf>
    <xf numFmtId="0" fontId="10" fillId="0" borderId="17" xfId="0" applyFont="1" applyBorder="1" applyAlignment="1">
      <alignment horizontal="center" vertical="top" wrapText="1"/>
    </xf>
    <xf numFmtId="0" fontId="10" fillId="0" borderId="17" xfId="0" applyFont="1" applyBorder="1" applyAlignment="1">
      <alignment horizontal="left" vertical="top" wrapText="1"/>
    </xf>
    <xf numFmtId="0" fontId="10" fillId="0" borderId="18" xfId="0" applyFont="1" applyBorder="1" applyAlignment="1">
      <alignment horizontal="center" vertical="top" wrapText="1"/>
    </xf>
    <xf numFmtId="0" fontId="10" fillId="0" borderId="17" xfId="0" applyFont="1" applyBorder="1" applyAlignment="1">
      <alignment horizontal="left" vertical="top" wrapText="1" indent="1"/>
    </xf>
    <xf numFmtId="0" fontId="11" fillId="0" borderId="18" xfId="0" applyFont="1" applyBorder="1" applyAlignment="1">
      <alignment horizontal="center" vertical="top" wrapText="1"/>
    </xf>
    <xf numFmtId="0" fontId="12" fillId="0" borderId="0" xfId="0" applyFont="1" applyAlignment="1">
      <alignment horizontal="left" vertical="top"/>
    </xf>
    <xf numFmtId="0" fontId="11" fillId="0" borderId="1" xfId="0" applyFont="1" applyBorder="1" applyAlignment="1">
      <alignment horizontal="center" vertical="top" wrapText="1"/>
    </xf>
    <xf numFmtId="0" fontId="10"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horizontal="right" vertical="top"/>
    </xf>
    <xf numFmtId="0" fontId="9" fillId="0" borderId="19" xfId="0" applyFont="1" applyBorder="1" applyAlignment="1">
      <alignment horizontal="right" vertical="top" wrapText="1"/>
    </xf>
    <xf numFmtId="0" fontId="9" fillId="0" borderId="17" xfId="0" applyFont="1" applyBorder="1" applyAlignment="1">
      <alignment horizontal="right" vertical="top" wrapText="1"/>
    </xf>
    <xf numFmtId="0" fontId="9" fillId="0" borderId="1" xfId="0" applyFont="1" applyBorder="1" applyAlignment="1">
      <alignment horizontal="right" vertical="top" wrapText="1"/>
    </xf>
    <xf numFmtId="0" fontId="9" fillId="0" borderId="20" xfId="0" applyFont="1" applyBorder="1" applyAlignment="1">
      <alignment horizontal="right" vertical="top" wrapText="1"/>
    </xf>
    <xf numFmtId="0" fontId="9" fillId="0" borderId="0" xfId="0" applyFont="1" applyAlignment="1">
      <alignment horizontal="center" vertical="top"/>
    </xf>
    <xf numFmtId="2" fontId="9" fillId="0" borderId="0" xfId="0" applyNumberFormat="1" applyFont="1" applyAlignment="1">
      <alignment horizontal="right" vertical="top"/>
    </xf>
    <xf numFmtId="0" fontId="10" fillId="0" borderId="1" xfId="0" applyFont="1" applyBorder="1" applyAlignment="1">
      <alignment horizontal="right" vertical="top" wrapText="1"/>
    </xf>
    <xf numFmtId="2" fontId="0" fillId="0" borderId="0" xfId="0" applyNumberFormat="1" applyAlignment="1">
      <alignment horizontal="left" vertical="top"/>
    </xf>
    <xf numFmtId="0" fontId="5" fillId="0" borderId="0" xfId="0" applyFont="1" applyAlignment="1">
      <alignment vertical="top"/>
    </xf>
    <xf numFmtId="0" fontId="0" fillId="0" borderId="2" xfId="0" applyBorder="1" applyAlignment="1">
      <alignment horizontal="left" vertical="top" wrapText="1"/>
    </xf>
    <xf numFmtId="0" fontId="0" fillId="0" borderId="3" xfId="0" applyBorder="1" applyAlignment="1">
      <alignment horizontal="center" vertical="top"/>
    </xf>
    <xf numFmtId="0" fontId="12" fillId="0" borderId="1" xfId="0" applyFont="1" applyBorder="1" applyAlignment="1">
      <alignment horizontal="left"/>
    </xf>
    <xf numFmtId="0" fontId="12" fillId="0" borderId="1" xfId="0" applyFont="1" applyBorder="1" applyAlignment="1">
      <alignment horizontal="left" wrapText="1"/>
    </xf>
    <xf numFmtId="0" fontId="0" fillId="0" borderId="3"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right" vertical="top"/>
    </xf>
    <xf numFmtId="0" fontId="0" fillId="0" borderId="1" xfId="0" applyBorder="1" applyAlignment="1">
      <alignment horizontal="righ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9" fillId="0" borderId="1" xfId="0" applyFont="1" applyBorder="1" applyAlignment="1">
      <alignment horizontal="center" vertical="top"/>
    </xf>
    <xf numFmtId="0" fontId="12" fillId="0" borderId="1" xfId="0" applyFont="1" applyBorder="1" applyAlignment="1">
      <alignment horizontal="left" vertical="top"/>
    </xf>
    <xf numFmtId="0" fontId="12" fillId="0" borderId="1" xfId="0" applyFont="1" applyBorder="1" applyAlignment="1">
      <alignment horizontal="center" vertical="top"/>
    </xf>
    <xf numFmtId="0" fontId="0" fillId="0" borderId="8" xfId="0" applyBorder="1" applyAlignment="1">
      <alignment horizontal="left" vertical="top"/>
    </xf>
    <xf numFmtId="0" fontId="5" fillId="0" borderId="0" xfId="0" applyFont="1" applyAlignment="1">
      <alignment horizontal="center" vertical="top"/>
    </xf>
    <xf numFmtId="0" fontId="10" fillId="0" borderId="22" xfId="0" applyFont="1" applyBorder="1" applyAlignment="1">
      <alignment horizontal="center" vertical="top" wrapText="1"/>
    </xf>
    <xf numFmtId="0" fontId="11" fillId="0" borderId="22" xfId="0" applyFont="1" applyBorder="1" applyAlignment="1">
      <alignment horizontal="center" vertical="top" wrapText="1"/>
    </xf>
    <xf numFmtId="0" fontId="9" fillId="0" borderId="22" xfId="0" applyFont="1" applyBorder="1" applyAlignment="1">
      <alignment horizontal="left" vertical="top" wrapText="1"/>
    </xf>
    <xf numFmtId="0" fontId="18" fillId="0" borderId="17" xfId="0" applyFont="1" applyBorder="1" applyAlignment="1">
      <alignment horizontal="left" vertical="top" wrapText="1" indent="1"/>
    </xf>
    <xf numFmtId="0" fontId="18" fillId="0" borderId="17" xfId="0" applyFont="1" applyBorder="1" applyAlignment="1">
      <alignment horizontal="left" vertical="top" wrapText="1"/>
    </xf>
    <xf numFmtId="0" fontId="18" fillId="0" borderId="17" xfId="0" applyFont="1" applyBorder="1" applyAlignment="1">
      <alignment horizontal="right" vertical="top" wrapText="1"/>
    </xf>
    <xf numFmtId="1" fontId="18" fillId="0" borderId="17" xfId="0" applyNumberFormat="1" applyFont="1" applyBorder="1" applyAlignment="1">
      <alignment horizontal="right" vertical="top" wrapText="1"/>
    </xf>
    <xf numFmtId="2" fontId="18" fillId="0" borderId="17" xfId="0" applyNumberFormat="1" applyFont="1" applyBorder="1" applyAlignment="1">
      <alignment horizontal="right" vertical="top" wrapText="1"/>
    </xf>
    <xf numFmtId="2" fontId="18" fillId="0" borderId="19" xfId="0" applyNumberFormat="1" applyFont="1" applyBorder="1" applyAlignment="1">
      <alignment horizontal="right" vertical="top" wrapText="1"/>
    </xf>
    <xf numFmtId="1" fontId="18" fillId="0" borderId="1" xfId="0" applyNumberFormat="1" applyFont="1" applyBorder="1" applyAlignment="1">
      <alignment horizontal="right" vertical="top" wrapText="1"/>
    </xf>
    <xf numFmtId="2" fontId="18" fillId="0" borderId="1" xfId="0" applyNumberFormat="1" applyFont="1" applyBorder="1" applyAlignment="1">
      <alignment horizontal="right" vertical="top" wrapText="1"/>
    </xf>
    <xf numFmtId="0" fontId="18" fillId="0" borderId="20" xfId="0" applyFont="1" applyBorder="1" applyAlignment="1">
      <alignment horizontal="right" vertical="top" wrapText="1"/>
    </xf>
    <xf numFmtId="0" fontId="19" fillId="0" borderId="0" xfId="0" applyFont="1" applyAlignment="1">
      <alignment horizontal="left" vertical="top"/>
    </xf>
    <xf numFmtId="0" fontId="18" fillId="0" borderId="1" xfId="0" applyFont="1" applyBorder="1" applyAlignment="1">
      <alignment horizontal="right" vertical="top" wrapText="1"/>
    </xf>
    <xf numFmtId="1" fontId="18" fillId="0" borderId="20" xfId="0" applyNumberFormat="1" applyFont="1" applyBorder="1" applyAlignment="1">
      <alignment horizontal="right" vertical="top" wrapText="1"/>
    </xf>
    <xf numFmtId="165" fontId="18" fillId="0" borderId="17" xfId="0" applyNumberFormat="1" applyFont="1" applyBorder="1" applyAlignment="1">
      <alignment horizontal="right" vertical="top" wrapText="1"/>
    </xf>
    <xf numFmtId="0" fontId="20" fillId="0" borderId="17" xfId="0" applyFont="1" applyBorder="1" applyAlignment="1">
      <alignment horizontal="left" vertical="top" wrapText="1"/>
    </xf>
    <xf numFmtId="0" fontId="20" fillId="0" borderId="17" xfId="0" applyFont="1" applyBorder="1" applyAlignment="1">
      <alignment horizontal="right" vertical="top" wrapText="1"/>
    </xf>
    <xf numFmtId="1" fontId="20" fillId="0" borderId="17" xfId="0" applyNumberFormat="1" applyFont="1" applyBorder="1" applyAlignment="1">
      <alignment horizontal="right" vertical="top" wrapText="1"/>
    </xf>
    <xf numFmtId="2" fontId="20" fillId="0" borderId="17" xfId="0" applyNumberFormat="1" applyFont="1" applyBorder="1" applyAlignment="1">
      <alignment horizontal="right" vertical="top" wrapText="1"/>
    </xf>
    <xf numFmtId="2" fontId="20" fillId="0" borderId="19" xfId="0" applyNumberFormat="1" applyFont="1" applyBorder="1" applyAlignment="1">
      <alignment horizontal="right" vertical="top" wrapText="1"/>
    </xf>
    <xf numFmtId="1" fontId="20" fillId="0" borderId="1" xfId="0" applyNumberFormat="1" applyFont="1" applyBorder="1" applyAlignment="1">
      <alignment horizontal="right" vertical="top" wrapText="1"/>
    </xf>
    <xf numFmtId="2" fontId="20" fillId="0" borderId="1" xfId="0" applyNumberFormat="1" applyFont="1" applyBorder="1" applyAlignment="1">
      <alignment horizontal="right" vertical="top" wrapText="1"/>
    </xf>
    <xf numFmtId="0" fontId="20" fillId="0" borderId="20" xfId="0" applyFont="1" applyBorder="1" applyAlignment="1">
      <alignment horizontal="right" vertical="top" wrapText="1"/>
    </xf>
    <xf numFmtId="0" fontId="21" fillId="0" borderId="0" xfId="0" applyFont="1" applyAlignment="1">
      <alignment horizontal="left" vertical="top"/>
    </xf>
    <xf numFmtId="1" fontId="9" fillId="0" borderId="0" xfId="0" applyNumberFormat="1" applyFont="1" applyAlignment="1">
      <alignment horizontal="right" vertical="top"/>
    </xf>
    <xf numFmtId="1" fontId="10" fillId="0" borderId="17" xfId="0" applyNumberFormat="1" applyFont="1" applyBorder="1" applyAlignment="1">
      <alignment horizontal="right" vertical="top" wrapText="1"/>
    </xf>
    <xf numFmtId="0" fontId="20" fillId="0" borderId="0" xfId="0" applyFont="1" applyAlignment="1">
      <alignment horizontal="right" vertical="top"/>
    </xf>
    <xf numFmtId="0" fontId="18" fillId="0" borderId="0" xfId="0" applyFont="1" applyAlignment="1">
      <alignment horizontal="right" vertical="top"/>
    </xf>
    <xf numFmtId="0" fontId="22" fillId="0" borderId="0" xfId="0" applyFont="1" applyAlignment="1">
      <alignment horizontal="right" vertical="top"/>
    </xf>
    <xf numFmtId="2" fontId="20" fillId="0" borderId="32" xfId="0" applyNumberFormat="1" applyFont="1" applyBorder="1" applyAlignment="1">
      <alignment vertical="top" wrapText="1"/>
    </xf>
    <xf numFmtId="164" fontId="20" fillId="0" borderId="34" xfId="0" applyNumberFormat="1" applyFont="1" applyBorder="1" applyAlignment="1">
      <alignment vertical="top" wrapText="1"/>
    </xf>
    <xf numFmtId="0" fontId="20" fillId="0" borderId="34" xfId="0" applyFont="1" applyBorder="1" applyAlignment="1">
      <alignment vertical="top" wrapText="1"/>
    </xf>
    <xf numFmtId="1" fontId="20" fillId="0" borderId="34" xfId="0" applyNumberFormat="1" applyFont="1" applyBorder="1" applyAlignment="1">
      <alignment vertical="top" wrapText="1"/>
    </xf>
    <xf numFmtId="2" fontId="20" fillId="0" borderId="34" xfId="0" applyNumberFormat="1" applyFont="1" applyBorder="1" applyAlignment="1">
      <alignment vertical="top" wrapText="1"/>
    </xf>
    <xf numFmtId="1" fontId="20" fillId="0" borderId="35" xfId="0" applyNumberFormat="1" applyFont="1" applyBorder="1" applyAlignment="1">
      <alignment vertical="top" wrapText="1"/>
    </xf>
    <xf numFmtId="2" fontId="20" fillId="0" borderId="35" xfId="0" applyNumberFormat="1" applyFont="1" applyBorder="1" applyAlignment="1">
      <alignment vertical="top" wrapText="1"/>
    </xf>
    <xf numFmtId="1" fontId="20" fillId="0" borderId="36" xfId="0" applyNumberFormat="1" applyFont="1" applyBorder="1" applyAlignment="1">
      <alignment vertical="top" wrapText="1"/>
    </xf>
    <xf numFmtId="164" fontId="20" fillId="0" borderId="37" xfId="0" applyNumberFormat="1" applyFont="1" applyBorder="1" applyAlignment="1">
      <alignment vertical="top" wrapText="1"/>
    </xf>
    <xf numFmtId="0" fontId="11" fillId="0" borderId="22" xfId="0" applyFont="1" applyBorder="1" applyAlignment="1">
      <alignment horizontal="center" vertical="top"/>
    </xf>
    <xf numFmtId="1" fontId="10" fillId="0" borderId="22" xfId="0" applyNumberFormat="1" applyFont="1" applyBorder="1" applyAlignment="1">
      <alignment horizontal="center" vertical="top" wrapText="1"/>
    </xf>
    <xf numFmtId="1" fontId="11" fillId="0" borderId="22" xfId="0" applyNumberFormat="1" applyFont="1" applyBorder="1" applyAlignment="1">
      <alignment horizontal="center" vertical="top" wrapText="1"/>
    </xf>
    <xf numFmtId="2" fontId="11" fillId="0" borderId="22" xfId="0" applyNumberFormat="1" applyFont="1" applyBorder="1" applyAlignment="1">
      <alignment horizontal="center" vertical="top" wrapText="1"/>
    </xf>
    <xf numFmtId="0" fontId="18" fillId="0" borderId="38" xfId="0" applyFont="1" applyBorder="1" applyAlignment="1">
      <alignment vertical="top" wrapText="1"/>
    </xf>
    <xf numFmtId="0" fontId="18" fillId="0" borderId="33" xfId="0" applyFont="1" applyBorder="1" applyAlignment="1">
      <alignment vertical="top" wrapText="1"/>
    </xf>
    <xf numFmtId="1" fontId="18" fillId="0" borderId="33" xfId="0" applyNumberFormat="1" applyFont="1" applyBorder="1" applyAlignment="1">
      <alignment vertical="top" wrapText="1"/>
    </xf>
    <xf numFmtId="2" fontId="18" fillId="0" borderId="33" xfId="0" applyNumberFormat="1" applyFont="1" applyBorder="1" applyAlignment="1">
      <alignment vertical="top" wrapText="1"/>
    </xf>
    <xf numFmtId="0" fontId="9" fillId="0" borderId="38" xfId="0" applyFont="1" applyBorder="1" applyAlignment="1">
      <alignment vertical="top" wrapText="1"/>
    </xf>
    <xf numFmtId="0" fontId="9" fillId="0" borderId="33" xfId="0" applyFont="1" applyBorder="1" applyAlignment="1">
      <alignment vertical="top" wrapText="1"/>
    </xf>
    <xf numFmtId="1" fontId="9" fillId="0" borderId="33" xfId="0" applyNumberFormat="1" applyFont="1" applyBorder="1" applyAlignment="1">
      <alignment vertical="top" wrapText="1"/>
    </xf>
    <xf numFmtId="2" fontId="9" fillId="0" borderId="33" xfId="0" applyNumberFormat="1" applyFont="1" applyBorder="1" applyAlignment="1">
      <alignment vertical="top" wrapText="1"/>
    </xf>
    <xf numFmtId="0" fontId="22" fillId="0" borderId="38" xfId="0" applyFont="1" applyBorder="1" applyAlignment="1">
      <alignment vertical="top" wrapText="1"/>
    </xf>
    <xf numFmtId="0" fontId="22" fillId="0" borderId="33" xfId="0" applyFont="1" applyBorder="1" applyAlignment="1">
      <alignment vertical="top" wrapText="1"/>
    </xf>
    <xf numFmtId="1" fontId="22" fillId="0" borderId="33" xfId="0" applyNumberFormat="1" applyFont="1" applyBorder="1" applyAlignment="1">
      <alignment vertical="top" wrapText="1"/>
    </xf>
    <xf numFmtId="2" fontId="22" fillId="0" borderId="33" xfId="0" applyNumberFormat="1" applyFont="1" applyBorder="1" applyAlignment="1">
      <alignment vertical="top" wrapText="1"/>
    </xf>
    <xf numFmtId="0" fontId="20" fillId="0" borderId="38" xfId="0" applyFont="1" applyBorder="1" applyAlignment="1">
      <alignment vertical="top" wrapText="1"/>
    </xf>
    <xf numFmtId="0" fontId="20" fillId="0" borderId="33" xfId="0" applyFont="1" applyBorder="1" applyAlignment="1">
      <alignment vertical="top" wrapText="1"/>
    </xf>
    <xf numFmtId="1" fontId="20" fillId="0" borderId="33" xfId="0" applyNumberFormat="1" applyFont="1" applyBorder="1" applyAlignment="1">
      <alignment vertical="top" wrapText="1"/>
    </xf>
    <xf numFmtId="2" fontId="20" fillId="0" borderId="33" xfId="0" applyNumberFormat="1" applyFont="1" applyBorder="1" applyAlignment="1">
      <alignment vertical="top" wrapText="1"/>
    </xf>
    <xf numFmtId="0" fontId="20" fillId="0" borderId="40" xfId="0" applyFont="1" applyBorder="1" applyAlignment="1">
      <alignment vertical="top" wrapText="1"/>
    </xf>
    <xf numFmtId="0" fontId="20" fillId="0" borderId="41" xfId="0" applyFont="1" applyBorder="1" applyAlignment="1">
      <alignment vertical="top" wrapText="1"/>
    </xf>
    <xf numFmtId="1" fontId="20" fillId="0" borderId="41" xfId="0" applyNumberFormat="1" applyFont="1" applyBorder="1" applyAlignment="1">
      <alignment vertical="top" wrapText="1"/>
    </xf>
    <xf numFmtId="2" fontId="20" fillId="0" borderId="41" xfId="0" applyNumberFormat="1" applyFont="1" applyBorder="1" applyAlignment="1">
      <alignment vertical="top" wrapText="1"/>
    </xf>
    <xf numFmtId="1" fontId="20" fillId="0" borderId="42" xfId="0" applyNumberFormat="1" applyFont="1" applyBorder="1" applyAlignment="1">
      <alignment vertical="top" wrapText="1"/>
    </xf>
    <xf numFmtId="2" fontId="11" fillId="0" borderId="1" xfId="0" applyNumberFormat="1" applyFont="1" applyBorder="1" applyAlignment="1">
      <alignment horizontal="center" vertical="top" wrapText="1"/>
    </xf>
    <xf numFmtId="164" fontId="20" fillId="0" borderId="32" xfId="0" applyNumberFormat="1" applyFont="1" applyBorder="1" applyAlignment="1">
      <alignment vertical="top" wrapText="1"/>
    </xf>
    <xf numFmtId="0" fontId="20" fillId="0" borderId="32" xfId="0" applyFont="1" applyBorder="1" applyAlignment="1">
      <alignment vertical="top" wrapText="1"/>
    </xf>
    <xf numFmtId="164" fontId="20" fillId="0" borderId="44" xfId="0" applyNumberFormat="1" applyFont="1" applyBorder="1" applyAlignment="1">
      <alignment vertical="top" wrapText="1"/>
    </xf>
    <xf numFmtId="0" fontId="20" fillId="0" borderId="42" xfId="0" applyFont="1" applyBorder="1" applyAlignment="1">
      <alignment vertical="top" wrapText="1"/>
    </xf>
    <xf numFmtId="0" fontId="18" fillId="0" borderId="34" xfId="0" applyFont="1" applyBorder="1" applyAlignment="1">
      <alignment vertical="top" wrapText="1"/>
    </xf>
    <xf numFmtId="2" fontId="18" fillId="0" borderId="34" xfId="0" applyNumberFormat="1" applyFont="1" applyBorder="1" applyAlignment="1">
      <alignment vertical="top" wrapText="1"/>
    </xf>
    <xf numFmtId="0" fontId="18" fillId="0" borderId="35" xfId="0" applyFont="1" applyBorder="1" applyAlignment="1">
      <alignment vertical="top" wrapText="1"/>
    </xf>
    <xf numFmtId="2" fontId="18" fillId="0" borderId="35" xfId="0" applyNumberFormat="1" applyFont="1" applyBorder="1" applyAlignment="1">
      <alignment vertical="top" wrapText="1"/>
    </xf>
    <xf numFmtId="0" fontId="18" fillId="0" borderId="36" xfId="0" applyFont="1" applyBorder="1" applyAlignment="1">
      <alignment vertical="top" wrapText="1"/>
    </xf>
    <xf numFmtId="164" fontId="18" fillId="0" borderId="37" xfId="0" applyNumberFormat="1" applyFont="1" applyBorder="1" applyAlignment="1">
      <alignment vertical="top" wrapText="1"/>
    </xf>
    <xf numFmtId="0" fontId="19" fillId="0" borderId="38" xfId="0" applyFont="1" applyBorder="1" applyAlignment="1">
      <alignment vertical="top" wrapText="1"/>
    </xf>
    <xf numFmtId="0" fontId="19" fillId="0" borderId="33" xfId="0" applyFont="1" applyBorder="1" applyAlignment="1">
      <alignment vertical="top" wrapText="1"/>
    </xf>
    <xf numFmtId="2" fontId="19" fillId="0" borderId="33" xfId="0" applyNumberFormat="1" applyFont="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2" fontId="0" fillId="0" borderId="41" xfId="0" applyNumberFormat="1" applyBorder="1" applyAlignment="1">
      <alignment vertical="top" wrapText="1"/>
    </xf>
    <xf numFmtId="0" fontId="0" fillId="0" borderId="42" xfId="0" applyBorder="1" applyAlignment="1">
      <alignment vertical="top" wrapText="1"/>
    </xf>
    <xf numFmtId="0" fontId="19" fillId="0" borderId="45" xfId="0" applyFont="1" applyBorder="1" applyAlignment="1">
      <alignment vertical="top"/>
    </xf>
    <xf numFmtId="1" fontId="0" fillId="0" borderId="45" xfId="0" applyNumberFormat="1" applyBorder="1" applyAlignment="1">
      <alignment vertical="top"/>
    </xf>
    <xf numFmtId="49" fontId="0" fillId="0" borderId="45" xfId="0" applyNumberFormat="1" applyBorder="1" applyAlignment="1">
      <alignment vertical="top"/>
    </xf>
    <xf numFmtId="0" fontId="0" fillId="0" borderId="45" xfId="0" applyBorder="1" applyAlignment="1">
      <alignment vertical="top"/>
    </xf>
    <xf numFmtId="166" fontId="0" fillId="0" borderId="45" xfId="0" applyNumberFormat="1" applyBorder="1" applyAlignment="1">
      <alignment vertical="top"/>
    </xf>
    <xf numFmtId="2" fontId="0" fillId="0" borderId="45" xfId="0" applyNumberFormat="1" applyBorder="1" applyAlignment="1">
      <alignment vertical="top"/>
    </xf>
    <xf numFmtId="0" fontId="19" fillId="0" borderId="8" xfId="0" applyFont="1" applyBorder="1" applyAlignment="1">
      <alignment vertical="top"/>
    </xf>
    <xf numFmtId="1" fontId="0" fillId="0" borderId="8" xfId="0" applyNumberFormat="1" applyBorder="1" applyAlignment="1">
      <alignment vertical="top"/>
    </xf>
    <xf numFmtId="0" fontId="0" fillId="0" borderId="1" xfId="0" applyBorder="1" applyAlignment="1">
      <alignment vertical="top"/>
    </xf>
    <xf numFmtId="0" fontId="0" fillId="0" borderId="13" xfId="0" applyBorder="1" applyAlignment="1">
      <alignment vertical="top"/>
    </xf>
    <xf numFmtId="166" fontId="0" fillId="0" borderId="13" xfId="0" applyNumberFormat="1" applyBorder="1" applyAlignment="1">
      <alignment vertical="top"/>
    </xf>
    <xf numFmtId="0" fontId="0" fillId="0" borderId="45" xfId="0" applyBorder="1" applyAlignment="1">
      <alignment horizontal="left" vertical="top"/>
    </xf>
    <xf numFmtId="0" fontId="19" fillId="0" borderId="45" xfId="0" applyFont="1" applyBorder="1" applyAlignment="1">
      <alignment horizontal="left" vertical="top"/>
    </xf>
    <xf numFmtId="0" fontId="0" fillId="0" borderId="13" xfId="0" applyBorder="1" applyAlignment="1">
      <alignment horizontal="left" vertical="top"/>
    </xf>
    <xf numFmtId="0" fontId="0" fillId="0" borderId="45" xfId="0" applyFont="1" applyBorder="1" applyAlignment="1">
      <alignment vertical="top"/>
    </xf>
    <xf numFmtId="2" fontId="0" fillId="0" borderId="45" xfId="0" applyNumberFormat="1" applyFont="1" applyBorder="1" applyAlignment="1">
      <alignment vertical="top"/>
    </xf>
    <xf numFmtId="0" fontId="0" fillId="0" borderId="46" xfId="0" applyFont="1" applyBorder="1" applyAlignment="1">
      <alignment vertical="top"/>
    </xf>
    <xf numFmtId="0" fontId="0" fillId="0" borderId="47" xfId="0" applyFont="1" applyBorder="1" applyAlignment="1">
      <alignment vertical="top"/>
    </xf>
    <xf numFmtId="0" fontId="0" fillId="0" borderId="48" xfId="0" applyFont="1" applyBorder="1" applyAlignment="1">
      <alignment vertical="top"/>
    </xf>
    <xf numFmtId="0" fontId="12" fillId="0" borderId="49" xfId="0" applyFont="1" applyBorder="1" applyAlignment="1">
      <alignment vertical="top"/>
    </xf>
    <xf numFmtId="0" fontId="12" fillId="0" borderId="50" xfId="0" applyFont="1" applyBorder="1" applyAlignment="1">
      <alignment vertical="top"/>
    </xf>
    <xf numFmtId="2" fontId="12" fillId="0" borderId="50" xfId="0" applyNumberFormat="1" applyFont="1" applyBorder="1" applyAlignment="1">
      <alignment vertical="top"/>
    </xf>
    <xf numFmtId="0" fontId="0" fillId="0" borderId="51" xfId="0" applyFont="1" applyBorder="1" applyAlignment="1">
      <alignment vertical="top"/>
    </xf>
    <xf numFmtId="0" fontId="0" fillId="0" borderId="52" xfId="0" applyFont="1" applyBorder="1" applyAlignment="1">
      <alignment vertical="top"/>
    </xf>
    <xf numFmtId="2" fontId="0" fillId="0" borderId="52" xfId="0" applyNumberFormat="1" applyFont="1" applyBorder="1" applyAlignment="1">
      <alignment vertical="top"/>
    </xf>
    <xf numFmtId="2" fontId="12" fillId="0" borderId="53" xfId="0" applyNumberFormat="1" applyFont="1" applyBorder="1" applyAlignment="1">
      <alignment vertical="top"/>
    </xf>
    <xf numFmtId="0" fontId="12" fillId="0" borderId="46" xfId="0" applyFont="1" applyBorder="1" applyAlignment="1">
      <alignment horizontal="center" vertical="top" wrapText="1"/>
    </xf>
    <xf numFmtId="0" fontId="12" fillId="0" borderId="45" xfId="0" applyFont="1" applyBorder="1" applyAlignment="1">
      <alignment horizontal="center" vertical="top" wrapText="1"/>
    </xf>
    <xf numFmtId="0" fontId="12" fillId="0" borderId="52" xfId="0" applyFont="1" applyBorder="1" applyAlignment="1">
      <alignment horizontal="center" vertical="top" wrapText="1"/>
    </xf>
    <xf numFmtId="0" fontId="0" fillId="0" borderId="46" xfId="0" applyFont="1" applyBorder="1" applyAlignment="1">
      <alignment horizontal="center" vertical="top"/>
    </xf>
    <xf numFmtId="0" fontId="0" fillId="0" borderId="45" xfId="0" applyFont="1" applyBorder="1" applyAlignment="1">
      <alignment horizontal="center" vertical="top"/>
    </xf>
    <xf numFmtId="0" fontId="0" fillId="0" borderId="52" xfId="0" applyFont="1" applyBorder="1" applyAlignment="1">
      <alignment horizontal="center" vertical="top"/>
    </xf>
    <xf numFmtId="0" fontId="19" fillId="0" borderId="54" xfId="0" applyFont="1" applyBorder="1" applyAlignment="1">
      <alignment vertical="top"/>
    </xf>
    <xf numFmtId="0" fontId="19" fillId="0" borderId="43" xfId="0" applyFont="1" applyBorder="1" applyAlignment="1">
      <alignment vertical="top"/>
    </xf>
    <xf numFmtId="0" fontId="19" fillId="0" borderId="55" xfId="0" applyFont="1" applyBorder="1" applyAlignment="1">
      <alignment vertical="top"/>
    </xf>
    <xf numFmtId="1" fontId="0" fillId="0" borderId="54" xfId="0" applyNumberFormat="1" applyBorder="1" applyAlignment="1">
      <alignment vertical="top"/>
    </xf>
    <xf numFmtId="49" fontId="0" fillId="0" borderId="43" xfId="0" applyNumberFormat="1" applyBorder="1" applyAlignment="1">
      <alignment vertical="top"/>
    </xf>
    <xf numFmtId="0" fontId="0" fillId="0" borderId="43" xfId="0" applyBorder="1" applyAlignment="1">
      <alignment vertical="top"/>
    </xf>
    <xf numFmtId="1" fontId="0" fillId="0" borderId="43" xfId="0" applyNumberFormat="1" applyBorder="1" applyAlignment="1">
      <alignment vertical="top"/>
    </xf>
    <xf numFmtId="166" fontId="0" fillId="0" borderId="43" xfId="0" applyNumberFormat="1" applyBorder="1" applyAlignment="1">
      <alignment vertical="top"/>
    </xf>
    <xf numFmtId="2" fontId="0" fillId="0" borderId="43" xfId="0" applyNumberFormat="1" applyBorder="1" applyAlignment="1">
      <alignment vertical="top"/>
    </xf>
    <xf numFmtId="0" fontId="0" fillId="0" borderId="55" xfId="0" applyBorder="1" applyAlignment="1">
      <alignment vertical="top"/>
    </xf>
    <xf numFmtId="0" fontId="0" fillId="0" borderId="32" xfId="0" applyBorder="1" applyAlignment="1">
      <alignment vertical="top"/>
    </xf>
    <xf numFmtId="0" fontId="0" fillId="0" borderId="44" xfId="0" applyBorder="1" applyAlignment="1">
      <alignment vertical="top"/>
    </xf>
    <xf numFmtId="0" fontId="0" fillId="0" borderId="56" xfId="0" applyBorder="1" applyAlignment="1">
      <alignment vertical="top"/>
    </xf>
    <xf numFmtId="0" fontId="5" fillId="0" borderId="0" xfId="0" applyFont="1" applyAlignment="1">
      <alignment horizontal="center" vertical="top"/>
    </xf>
    <xf numFmtId="0" fontId="7" fillId="0" borderId="0" xfId="0" applyFont="1" applyAlignment="1">
      <alignment horizontal="right" vertical="top"/>
    </xf>
    <xf numFmtId="0" fontId="13" fillId="0" borderId="0" xfId="0" applyFont="1" applyAlignment="1">
      <alignment horizontal="center" vertical="top"/>
    </xf>
    <xf numFmtId="0" fontId="5" fillId="0" borderId="0" xfId="0" applyFont="1" applyAlignment="1">
      <alignment horizontal="left" vertical="top"/>
    </xf>
    <xf numFmtId="0" fontId="14" fillId="0" borderId="0" xfId="0" applyFont="1" applyAlignment="1">
      <alignment horizontal="justify" vertical="top" wrapText="1"/>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15" fontId="5" fillId="0" borderId="0" xfId="0" quotePrefix="1" applyNumberFormat="1" applyFont="1" applyAlignment="1">
      <alignment horizontal="center" vertical="top"/>
    </xf>
    <xf numFmtId="0" fontId="15" fillId="2" borderId="26" xfId="0" applyFont="1" applyFill="1" applyBorder="1" applyAlignment="1">
      <alignment horizontal="center" vertical="top"/>
    </xf>
    <xf numFmtId="0" fontId="10" fillId="0" borderId="21" xfId="0" applyFont="1" applyBorder="1" applyAlignment="1">
      <alignment horizontal="center" vertical="top" wrapText="1"/>
    </xf>
    <xf numFmtId="0" fontId="10" fillId="0" borderId="22" xfId="0" applyFont="1" applyBorder="1" applyAlignment="1">
      <alignment horizontal="center" vertical="top" wrapText="1"/>
    </xf>
    <xf numFmtId="0" fontId="10" fillId="0" borderId="18" xfId="0" applyFont="1" applyBorder="1" applyAlignment="1">
      <alignment horizontal="center" vertical="top" wrapText="1"/>
    </xf>
    <xf numFmtId="0" fontId="11" fillId="0" borderId="22" xfId="0" applyFont="1" applyBorder="1" applyAlignment="1">
      <alignment horizontal="center" vertical="top" wrapText="1"/>
    </xf>
    <xf numFmtId="0" fontId="11" fillId="0" borderId="18" xfId="0" applyFont="1" applyBorder="1" applyAlignment="1">
      <alignment horizontal="center" vertical="top" wrapText="1"/>
    </xf>
    <xf numFmtId="0" fontId="10" fillId="0" borderId="19" xfId="0" applyFont="1" applyBorder="1" applyAlignment="1">
      <alignment horizontal="center" vertical="top" wrapText="1"/>
    </xf>
    <xf numFmtId="0" fontId="10" fillId="0" borderId="20" xfId="0" applyFont="1" applyBorder="1" applyAlignment="1">
      <alignment horizontal="center" vertical="top" wrapText="1"/>
    </xf>
    <xf numFmtId="0" fontId="10" fillId="0" borderId="23" xfId="0" applyFont="1" applyBorder="1" applyAlignment="1">
      <alignment horizontal="center" vertical="top" wrapText="1"/>
    </xf>
    <xf numFmtId="0" fontId="11" fillId="0" borderId="23" xfId="0" applyFont="1" applyBorder="1" applyAlignment="1">
      <alignment horizontal="center" vertical="top" wrapText="1"/>
    </xf>
    <xf numFmtId="0" fontId="11" fillId="0" borderId="20"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0" fillId="0" borderId="1" xfId="0" applyFont="1" applyBorder="1" applyAlignment="1">
      <alignment horizontal="center" vertical="top" wrapText="1"/>
    </xf>
    <xf numFmtId="0" fontId="8" fillId="2" borderId="26" xfId="0" applyFont="1" applyFill="1" applyBorder="1" applyAlignment="1">
      <alignment horizontal="center" vertical="top"/>
    </xf>
    <xf numFmtId="0" fontId="8" fillId="2" borderId="0" xfId="0" applyFont="1" applyFill="1" applyAlignment="1">
      <alignment horizontal="center" vertical="top"/>
    </xf>
    <xf numFmtId="0" fontId="10" fillId="0" borderId="39" xfId="0" applyFont="1" applyBorder="1" applyAlignment="1">
      <alignment horizontal="center" vertical="top" wrapText="1"/>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10" fillId="0" borderId="24" xfId="0" applyFont="1" applyBorder="1" applyAlignment="1">
      <alignment horizontal="left" vertical="top" wrapText="1"/>
    </xf>
    <xf numFmtId="0" fontId="10" fillId="0" borderId="27" xfId="0" applyFont="1" applyBorder="1" applyAlignment="1">
      <alignment horizontal="left" vertical="top" wrapText="1"/>
    </xf>
    <xf numFmtId="0" fontId="10" fillId="0" borderId="29" xfId="0" applyFont="1" applyBorder="1" applyAlignment="1">
      <alignment horizontal="left" vertical="top" wrapText="1"/>
    </xf>
    <xf numFmtId="0" fontId="10" fillId="0" borderId="25" xfId="0" applyFont="1" applyBorder="1" applyAlignment="1">
      <alignment horizontal="center" vertical="top"/>
    </xf>
    <xf numFmtId="0" fontId="10" fillId="0" borderId="28" xfId="0" applyFont="1" applyBorder="1" applyAlignment="1">
      <alignment horizontal="center" vertical="top"/>
    </xf>
    <xf numFmtId="0" fontId="10" fillId="0" borderId="30" xfId="0" applyFont="1" applyBorder="1" applyAlignment="1">
      <alignment horizontal="center" vertical="top"/>
    </xf>
    <xf numFmtId="0" fontId="10" fillId="0" borderId="19" xfId="0" applyFont="1" applyBorder="1" applyAlignment="1">
      <alignment horizontal="right" vertical="top" wrapText="1"/>
    </xf>
    <xf numFmtId="0" fontId="10" fillId="0" borderId="20" xfId="0" applyFont="1" applyBorder="1" applyAlignment="1">
      <alignment horizontal="right" vertical="top" wrapText="1"/>
    </xf>
    <xf numFmtId="1" fontId="10" fillId="0" borderId="21" xfId="0" applyNumberFormat="1" applyFont="1" applyBorder="1" applyAlignment="1">
      <alignment horizontal="right" vertical="top" wrapText="1"/>
    </xf>
    <xf numFmtId="1" fontId="10" fillId="0" borderId="22" xfId="0" applyNumberFormat="1" applyFont="1" applyBorder="1" applyAlignment="1">
      <alignment horizontal="right" vertical="top" wrapText="1"/>
    </xf>
    <xf numFmtId="1" fontId="10" fillId="0" borderId="18" xfId="0" applyNumberFormat="1" applyFont="1" applyBorder="1" applyAlignment="1">
      <alignment horizontal="right" vertical="top" wrapText="1"/>
    </xf>
    <xf numFmtId="0" fontId="10" fillId="0" borderId="23" xfId="0" applyFont="1" applyBorder="1" applyAlignment="1">
      <alignment horizontal="right" vertical="top" wrapText="1"/>
    </xf>
    <xf numFmtId="1" fontId="10" fillId="0" borderId="19" xfId="0" applyNumberFormat="1" applyFont="1" applyBorder="1" applyAlignment="1">
      <alignment horizontal="right" vertical="top" wrapText="1"/>
    </xf>
    <xf numFmtId="1" fontId="10" fillId="0" borderId="23" xfId="0" applyNumberFormat="1" applyFont="1" applyBorder="1" applyAlignment="1">
      <alignment horizontal="right" vertical="top" wrapText="1"/>
    </xf>
    <xf numFmtId="1" fontId="10" fillId="0" borderId="20" xfId="0" applyNumberFormat="1" applyFont="1" applyBorder="1" applyAlignment="1">
      <alignment horizontal="right" vertical="top" wrapText="1"/>
    </xf>
    <xf numFmtId="2" fontId="10" fillId="0" borderId="21" xfId="0" applyNumberFormat="1" applyFont="1" applyBorder="1" applyAlignment="1">
      <alignment horizontal="right" vertical="top" wrapText="1"/>
    </xf>
    <xf numFmtId="2" fontId="10" fillId="0" borderId="18" xfId="0" applyNumberFormat="1" applyFont="1" applyBorder="1" applyAlignment="1">
      <alignment horizontal="right" vertical="top" wrapText="1"/>
    </xf>
    <xf numFmtId="2" fontId="10" fillId="0" borderId="22" xfId="0" applyNumberFormat="1" applyFont="1" applyBorder="1" applyAlignment="1">
      <alignment horizontal="right" vertical="top" wrapText="1"/>
    </xf>
    <xf numFmtId="2" fontId="9" fillId="0" borderId="21" xfId="0" applyNumberFormat="1" applyFont="1" applyBorder="1" applyAlignment="1">
      <alignment horizontal="right" vertical="top" wrapText="1"/>
    </xf>
    <xf numFmtId="2" fontId="9" fillId="0" borderId="18" xfId="0" applyNumberFormat="1" applyFont="1" applyBorder="1" applyAlignment="1">
      <alignment horizontal="right"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2" fontId="10" fillId="0" borderId="8" xfId="0" applyNumberFormat="1" applyFont="1" applyBorder="1" applyAlignment="1">
      <alignment horizontal="center" vertical="top" wrapText="1"/>
    </xf>
    <xf numFmtId="2" fontId="10" fillId="0" borderId="9" xfId="0" applyNumberFormat="1" applyFont="1" applyBorder="1" applyAlignment="1">
      <alignment horizontal="center" vertical="top" wrapText="1"/>
    </xf>
    <xf numFmtId="2" fontId="10" fillId="0" borderId="10" xfId="0" applyNumberFormat="1"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2" fontId="9" fillId="0" borderId="8" xfId="0" applyNumberFormat="1" applyFont="1" applyBorder="1" applyAlignment="1">
      <alignment horizontal="center" vertical="top" wrapText="1"/>
    </xf>
    <xf numFmtId="2" fontId="9" fillId="0" borderId="10" xfId="0" applyNumberFormat="1" applyFont="1" applyBorder="1" applyAlignment="1">
      <alignment horizontal="center" vertical="top" wrapText="1"/>
    </xf>
    <xf numFmtId="0" fontId="9" fillId="0" borderId="10" xfId="0" applyFont="1" applyBorder="1" applyAlignment="1">
      <alignment horizontal="center" vertical="top" wrapText="1"/>
    </xf>
    <xf numFmtId="0" fontId="15" fillId="0" borderId="11" xfId="0" applyFont="1" applyBorder="1" applyAlignment="1">
      <alignment horizontal="center" vertical="top"/>
    </xf>
    <xf numFmtId="0" fontId="15" fillId="0" borderId="12" xfId="0" applyFont="1" applyBorder="1" applyAlignment="1">
      <alignment horizontal="center" vertical="top"/>
    </xf>
    <xf numFmtId="0" fontId="15" fillId="0" borderId="13" xfId="0" applyFont="1" applyBorder="1" applyAlignment="1">
      <alignment horizontal="center" vertical="top"/>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2" fontId="9" fillId="0" borderId="21" xfId="0" applyNumberFormat="1" applyFont="1" applyBorder="1" applyAlignment="1">
      <alignment horizontal="center" vertical="top" wrapText="1"/>
    </xf>
    <xf numFmtId="2" fontId="9" fillId="0" borderId="18" xfId="0" applyNumberFormat="1" applyFont="1" applyBorder="1" applyAlignment="1">
      <alignment horizontal="center" vertical="top" wrapText="1"/>
    </xf>
    <xf numFmtId="0" fontId="9" fillId="0" borderId="18" xfId="0" applyFont="1" applyBorder="1" applyAlignment="1">
      <alignment horizontal="center" vertical="top" wrapText="1"/>
    </xf>
    <xf numFmtId="0" fontId="9" fillId="0" borderId="22" xfId="0" applyFont="1" applyBorder="1" applyAlignment="1">
      <alignment horizontal="center" vertical="top" wrapText="1"/>
    </xf>
    <xf numFmtId="0" fontId="9" fillId="0" borderId="23" xfId="0" applyFont="1" applyBorder="1" applyAlignment="1">
      <alignment horizontal="center" vertical="top" wrapText="1"/>
    </xf>
    <xf numFmtId="0" fontId="9" fillId="0" borderId="20" xfId="0" applyFont="1" applyBorder="1" applyAlignment="1">
      <alignment horizontal="center" vertical="top" wrapText="1"/>
    </xf>
    <xf numFmtId="2" fontId="10" fillId="0" borderId="21" xfId="0" applyNumberFormat="1" applyFont="1" applyBorder="1" applyAlignment="1">
      <alignment horizontal="center" vertical="top" wrapText="1"/>
    </xf>
    <xf numFmtId="2" fontId="10" fillId="0" borderId="18" xfId="0" applyNumberFormat="1" applyFont="1" applyBorder="1" applyAlignment="1">
      <alignment horizontal="center" vertical="top"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18" xfId="0"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Alignment="1">
      <alignment horizontal="left" vertical="top"/>
    </xf>
    <xf numFmtId="0" fontId="17" fillId="0" borderId="0" xfId="0" applyFont="1" applyAlignment="1">
      <alignment horizontal="center" vertical="top"/>
    </xf>
    <xf numFmtId="0" fontId="12" fillId="0" borderId="15" xfId="0" applyFont="1" applyBorder="1" applyAlignment="1">
      <alignment horizontal="center"/>
    </xf>
    <xf numFmtId="0" fontId="12" fillId="0" borderId="4" xfId="0" applyFont="1" applyBorder="1" applyAlignment="1">
      <alignment horizontal="center"/>
    </xf>
    <xf numFmtId="0" fontId="0" fillId="0" borderId="16" xfId="0" applyBorder="1" applyAlignment="1">
      <alignment horizontal="center" vertical="top"/>
    </xf>
    <xf numFmtId="0" fontId="0" fillId="0" borderId="16" xfId="0" applyBorder="1" applyAlignment="1">
      <alignment horizontal="center" vertical="top" wrapText="1"/>
    </xf>
    <xf numFmtId="0" fontId="0" fillId="0" borderId="1" xfId="0" applyBorder="1" applyAlignment="1">
      <alignment horizontal="center" vertical="top"/>
    </xf>
    <xf numFmtId="0" fontId="12" fillId="0" borderId="1" xfId="0" applyFont="1" applyBorder="1" applyAlignment="1">
      <alignment horizontal="center"/>
    </xf>
    <xf numFmtId="0" fontId="12" fillId="0" borderId="31" xfId="0" applyFont="1" applyBorder="1" applyAlignment="1">
      <alignment horizontal="center" vertical="top"/>
    </xf>
    <xf numFmtId="0" fontId="12" fillId="0" borderId="0" xfId="0" applyFont="1" applyAlignment="1">
      <alignment horizontal="center" vertical="top"/>
    </xf>
    <xf numFmtId="0" fontId="23" fillId="0" borderId="8" xfId="0" applyFont="1" applyBorder="1" applyAlignment="1">
      <alignment vertical="top"/>
    </xf>
    <xf numFmtId="0" fontId="23" fillId="0" borderId="45" xfId="0" applyFont="1" applyBorder="1" applyAlignment="1">
      <alignment vertical="top"/>
    </xf>
    <xf numFmtId="0" fontId="24" fillId="0" borderId="0" xfId="0" applyFont="1" applyAlignment="1">
      <alignment horizontal="center" vertical="top"/>
    </xf>
    <xf numFmtId="0" fontId="12" fillId="0" borderId="47" xfId="0" applyFont="1" applyBorder="1" applyAlignment="1">
      <alignment vertical="top"/>
    </xf>
    <xf numFmtId="0" fontId="12" fillId="0" borderId="48" xfId="0" applyFont="1" applyBorder="1" applyAlignment="1">
      <alignment vertical="top"/>
    </xf>
    <xf numFmtId="0" fontId="12" fillId="0" borderId="51" xfId="0" applyFont="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J3" sqref="J3"/>
    </sheetView>
  </sheetViews>
  <sheetFormatPr defaultColWidth="9.33203125" defaultRowHeight="15" x14ac:dyDescent="0.2"/>
  <cols>
    <col min="1" max="1" width="4.5" style="6" customWidth="1"/>
    <col min="2" max="2" width="4" style="1" customWidth="1"/>
    <col min="3" max="3" width="40.5" style="1" customWidth="1"/>
    <col min="4" max="8" width="9.33203125" style="1"/>
    <col min="9" max="9" width="3" style="1" customWidth="1"/>
    <col min="10" max="10" width="49.1640625" style="1" customWidth="1"/>
    <col min="11" max="11" width="16" style="1" customWidth="1"/>
    <col min="12" max="16384" width="9.33203125" style="1"/>
  </cols>
  <sheetData>
    <row r="1" spans="1:11" ht="17.100000000000001" customHeight="1" x14ac:dyDescent="0.2">
      <c r="A1" s="177" t="s">
        <v>23</v>
      </c>
      <c r="B1" s="177"/>
      <c r="C1" s="177"/>
      <c r="D1" s="177"/>
      <c r="E1" s="177"/>
      <c r="F1" s="177"/>
      <c r="G1" s="177"/>
      <c r="H1" s="177"/>
      <c r="I1" s="177"/>
      <c r="J1" s="177"/>
      <c r="K1" s="177"/>
    </row>
    <row r="2" spans="1:11" ht="24" customHeight="1" x14ac:dyDescent="0.2">
      <c r="A2" s="178" t="s">
        <v>0</v>
      </c>
      <c r="B2" s="178"/>
      <c r="C2" s="178"/>
      <c r="D2" s="178"/>
      <c r="E2" s="178"/>
      <c r="F2" s="178"/>
      <c r="G2" s="178"/>
      <c r="H2" s="178"/>
      <c r="I2" s="178"/>
      <c r="J2" s="178"/>
      <c r="K2" s="178"/>
    </row>
    <row r="3" spans="1:11" ht="17.100000000000001" customHeight="1" x14ac:dyDescent="0.2">
      <c r="A3" s="5" t="s">
        <v>7</v>
      </c>
      <c r="B3" s="179" t="s">
        <v>1</v>
      </c>
      <c r="C3" s="179"/>
      <c r="D3" s="179"/>
      <c r="E3" s="179"/>
      <c r="F3" s="179"/>
      <c r="G3" s="179"/>
      <c r="H3" s="179"/>
      <c r="I3" s="179"/>
      <c r="J3" s="48" t="s">
        <v>142</v>
      </c>
      <c r="K3" s="29"/>
    </row>
    <row r="4" spans="1:11" ht="17.100000000000001" customHeight="1" x14ac:dyDescent="0.2">
      <c r="A4" s="5" t="s">
        <v>8</v>
      </c>
      <c r="B4" s="179" t="s">
        <v>2</v>
      </c>
      <c r="C4" s="179"/>
      <c r="D4" s="179"/>
      <c r="E4" s="179"/>
      <c r="F4" s="179"/>
      <c r="G4" s="179"/>
      <c r="H4" s="179"/>
      <c r="I4" s="179"/>
      <c r="J4" s="176"/>
      <c r="K4" s="176"/>
    </row>
    <row r="5" spans="1:11" ht="17.100000000000001" customHeight="1" x14ac:dyDescent="0.2">
      <c r="A5" s="5" t="s">
        <v>9</v>
      </c>
      <c r="B5" s="179" t="s">
        <v>24</v>
      </c>
      <c r="C5" s="179"/>
      <c r="D5" s="179"/>
      <c r="E5" s="179"/>
      <c r="F5" s="179"/>
      <c r="G5" s="179"/>
      <c r="H5" s="179"/>
      <c r="I5" s="179"/>
      <c r="J5" s="176"/>
      <c r="K5" s="176"/>
    </row>
    <row r="6" spans="1:11" ht="17.100000000000001" customHeight="1" x14ac:dyDescent="0.2">
      <c r="B6" s="2" t="s">
        <v>3</v>
      </c>
      <c r="C6" s="179" t="s">
        <v>4</v>
      </c>
      <c r="D6" s="179"/>
      <c r="E6" s="179"/>
      <c r="F6" s="179"/>
      <c r="G6" s="179"/>
      <c r="H6" s="179"/>
      <c r="I6" s="179"/>
      <c r="J6" s="183" t="s">
        <v>143</v>
      </c>
      <c r="K6" s="176"/>
    </row>
    <row r="7" spans="1:11" ht="17.100000000000001" customHeight="1" x14ac:dyDescent="0.2">
      <c r="B7" s="2" t="s">
        <v>5</v>
      </c>
      <c r="C7" s="179" t="s">
        <v>6</v>
      </c>
      <c r="D7" s="179"/>
      <c r="E7" s="179"/>
      <c r="F7" s="179"/>
      <c r="G7" s="179"/>
      <c r="H7" s="179"/>
      <c r="I7" s="179"/>
      <c r="J7" s="176"/>
      <c r="K7" s="176"/>
    </row>
    <row r="8" spans="1:11" ht="17.100000000000001" customHeight="1" x14ac:dyDescent="0.2">
      <c r="A8" s="7" t="s">
        <v>10</v>
      </c>
      <c r="B8" s="1" t="s">
        <v>11</v>
      </c>
    </row>
    <row r="10" spans="1:11" x14ac:dyDescent="0.2">
      <c r="B10" s="3"/>
      <c r="C10" s="181" t="s">
        <v>12</v>
      </c>
      <c r="D10" s="181"/>
      <c r="E10" s="181"/>
      <c r="F10" s="181"/>
      <c r="G10" s="181"/>
      <c r="H10" s="181"/>
      <c r="I10" s="181"/>
      <c r="J10" s="8" t="s">
        <v>13</v>
      </c>
      <c r="K10" s="8" t="s">
        <v>14</v>
      </c>
    </row>
    <row r="11" spans="1:11" ht="22.5" customHeight="1" x14ac:dyDescent="0.2">
      <c r="B11" s="4" t="s">
        <v>7</v>
      </c>
      <c r="C11" s="182" t="s">
        <v>15</v>
      </c>
      <c r="D11" s="182"/>
      <c r="E11" s="182"/>
      <c r="F11" s="182"/>
      <c r="G11" s="182"/>
      <c r="H11" s="182"/>
      <c r="I11" s="182"/>
      <c r="J11" s="3"/>
      <c r="K11" s="9" t="s">
        <v>25</v>
      </c>
    </row>
    <row r="12" spans="1:11" ht="21" customHeight="1" x14ac:dyDescent="0.2">
      <c r="B12" s="4" t="s">
        <v>8</v>
      </c>
      <c r="C12" s="182" t="s">
        <v>16</v>
      </c>
      <c r="D12" s="182"/>
      <c r="E12" s="182"/>
      <c r="F12" s="182"/>
      <c r="G12" s="182"/>
      <c r="H12" s="182"/>
      <c r="I12" s="182"/>
      <c r="J12" s="3"/>
      <c r="K12" s="9" t="s">
        <v>25</v>
      </c>
    </row>
    <row r="13" spans="1:11" ht="22.5" customHeight="1" x14ac:dyDescent="0.2">
      <c r="B13" s="4" t="s">
        <v>9</v>
      </c>
      <c r="C13" s="182" t="s">
        <v>17</v>
      </c>
      <c r="D13" s="182"/>
      <c r="E13" s="182"/>
      <c r="F13" s="182"/>
      <c r="G13" s="182"/>
      <c r="H13" s="182"/>
      <c r="I13" s="182"/>
      <c r="J13" s="3"/>
      <c r="K13" s="9" t="s">
        <v>25</v>
      </c>
    </row>
    <row r="14" spans="1:11" ht="30" customHeight="1" x14ac:dyDescent="0.2">
      <c r="B14" s="4" t="s">
        <v>10</v>
      </c>
      <c r="C14" s="182" t="s">
        <v>18</v>
      </c>
      <c r="D14" s="182"/>
      <c r="E14" s="182"/>
      <c r="F14" s="182"/>
      <c r="G14" s="182"/>
      <c r="H14" s="182"/>
      <c r="I14" s="182"/>
      <c r="J14" s="3"/>
      <c r="K14" s="9" t="s">
        <v>25</v>
      </c>
    </row>
    <row r="15" spans="1:11" ht="21" customHeight="1" x14ac:dyDescent="0.2">
      <c r="B15" s="4" t="s">
        <v>20</v>
      </c>
      <c r="C15" s="182" t="s">
        <v>19</v>
      </c>
      <c r="D15" s="182"/>
      <c r="E15" s="182"/>
      <c r="F15" s="182"/>
      <c r="G15" s="182"/>
      <c r="H15" s="182"/>
      <c r="I15" s="182"/>
      <c r="J15" s="3"/>
      <c r="K15" s="9" t="s">
        <v>25</v>
      </c>
    </row>
    <row r="17" spans="1:11" ht="80.25" customHeight="1" x14ac:dyDescent="0.2">
      <c r="B17" s="180" t="s">
        <v>22</v>
      </c>
      <c r="C17" s="180"/>
      <c r="D17" s="180"/>
      <c r="E17" s="180"/>
      <c r="F17" s="180"/>
      <c r="G17" s="180"/>
      <c r="H17" s="180"/>
      <c r="I17" s="180"/>
      <c r="J17" s="180"/>
      <c r="K17" s="180"/>
    </row>
    <row r="19" spans="1:11" x14ac:dyDescent="0.2">
      <c r="A19" s="5" t="s">
        <v>20</v>
      </c>
      <c r="B19" s="179" t="s">
        <v>21</v>
      </c>
      <c r="C19" s="179"/>
      <c r="D19" s="179"/>
      <c r="E19" s="179"/>
      <c r="F19" s="179"/>
      <c r="G19" s="179"/>
      <c r="H19" s="179"/>
      <c r="I19" s="179"/>
    </row>
  </sheetData>
  <mergeCells count="19">
    <mergeCell ref="B19:I19"/>
    <mergeCell ref="B17:K17"/>
    <mergeCell ref="C6:I6"/>
    <mergeCell ref="C7:I7"/>
    <mergeCell ref="C10:I10"/>
    <mergeCell ref="C11:I11"/>
    <mergeCell ref="C12:I12"/>
    <mergeCell ref="C13:I13"/>
    <mergeCell ref="C14:I14"/>
    <mergeCell ref="C15:I15"/>
    <mergeCell ref="J6:K6"/>
    <mergeCell ref="J5:K5"/>
    <mergeCell ref="J7:K7"/>
    <mergeCell ref="A1:K1"/>
    <mergeCell ref="A2:K2"/>
    <mergeCell ref="B3:I3"/>
    <mergeCell ref="B4:I4"/>
    <mergeCell ref="B5:I5"/>
    <mergeCell ref="J4:K4"/>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election sqref="A1:K51"/>
    </sheetView>
  </sheetViews>
  <sheetFormatPr defaultRowHeight="12.75" x14ac:dyDescent="0.2"/>
  <cols>
    <col min="1" max="1" width="6.5" bestFit="1" customWidth="1"/>
    <col min="2" max="2" width="25.5" bestFit="1" customWidth="1"/>
    <col min="3" max="3" width="62.66406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7" bestFit="1" customWidth="1"/>
    <col min="11" max="11" width="28.83203125" bestFit="1" customWidth="1"/>
  </cols>
  <sheetData>
    <row r="1" spans="1:11" s="61" customFormat="1" x14ac:dyDescent="0.2">
      <c r="A1" s="137" t="s">
        <v>245</v>
      </c>
      <c r="B1" s="131" t="s">
        <v>345</v>
      </c>
      <c r="C1" s="131"/>
      <c r="D1" s="131"/>
      <c r="E1" s="131"/>
      <c r="F1" s="131"/>
      <c r="G1" s="131"/>
      <c r="H1" s="131"/>
      <c r="I1" s="131"/>
      <c r="J1" s="131"/>
      <c r="K1" s="131"/>
    </row>
    <row r="2" spans="1:11" s="61" customFormat="1" x14ac:dyDescent="0.2">
      <c r="A2" s="137" t="s">
        <v>265</v>
      </c>
      <c r="B2" s="131" t="s">
        <v>266</v>
      </c>
      <c r="C2" s="131" t="s">
        <v>267</v>
      </c>
      <c r="D2" s="131" t="s">
        <v>268</v>
      </c>
      <c r="E2" s="131" t="s">
        <v>269</v>
      </c>
      <c r="F2" s="131" t="s">
        <v>270</v>
      </c>
      <c r="G2" s="131" t="s">
        <v>271</v>
      </c>
      <c r="H2" s="131" t="s">
        <v>272</v>
      </c>
      <c r="I2" s="131" t="s">
        <v>273</v>
      </c>
      <c r="J2" s="131" t="s">
        <v>274</v>
      </c>
      <c r="K2" s="131" t="s">
        <v>66</v>
      </c>
    </row>
    <row r="3" spans="1:11" x14ac:dyDescent="0.2">
      <c r="A3" s="138">
        <v>1</v>
      </c>
      <c r="B3" s="133" t="s">
        <v>346</v>
      </c>
      <c r="C3" s="134" t="s">
        <v>347</v>
      </c>
      <c r="D3" s="132">
        <v>14400</v>
      </c>
      <c r="E3" s="132">
        <v>0</v>
      </c>
      <c r="F3" s="132">
        <v>14400</v>
      </c>
      <c r="G3" s="135">
        <v>0.13950000000000001</v>
      </c>
      <c r="H3" s="136">
        <v>144000</v>
      </c>
      <c r="I3" s="132">
        <v>0</v>
      </c>
      <c r="J3" s="134" t="s">
        <v>348</v>
      </c>
      <c r="K3" s="134" t="s">
        <v>349</v>
      </c>
    </row>
    <row r="4" spans="1:11" x14ac:dyDescent="0.2">
      <c r="A4" s="138">
        <v>2</v>
      </c>
      <c r="B4" s="133" t="s">
        <v>350</v>
      </c>
      <c r="C4" s="134" t="s">
        <v>351</v>
      </c>
      <c r="D4" s="132">
        <v>9600</v>
      </c>
      <c r="E4" s="132">
        <v>0</v>
      </c>
      <c r="F4" s="132">
        <v>9600</v>
      </c>
      <c r="G4" s="135">
        <v>9.2999999999999999E-2</v>
      </c>
      <c r="H4" s="136">
        <v>96000</v>
      </c>
      <c r="I4" s="132">
        <v>0</v>
      </c>
      <c r="J4" s="134" t="s">
        <v>348</v>
      </c>
      <c r="K4" s="134" t="s">
        <v>349</v>
      </c>
    </row>
    <row r="5" spans="1:11" x14ac:dyDescent="0.2">
      <c r="A5" s="138">
        <v>3</v>
      </c>
      <c r="B5" s="133" t="s">
        <v>352</v>
      </c>
      <c r="C5" s="134" t="s">
        <v>353</v>
      </c>
      <c r="D5" s="132">
        <v>4800</v>
      </c>
      <c r="E5" s="132">
        <v>0</v>
      </c>
      <c r="F5" s="132">
        <v>4800</v>
      </c>
      <c r="G5" s="135">
        <v>4.65E-2</v>
      </c>
      <c r="H5" s="136">
        <v>48000</v>
      </c>
      <c r="I5" s="132">
        <v>0</v>
      </c>
      <c r="J5" s="134" t="s">
        <v>348</v>
      </c>
      <c r="K5" s="134" t="s">
        <v>349</v>
      </c>
    </row>
    <row r="6" spans="1:11" x14ac:dyDescent="0.2">
      <c r="A6" s="138">
        <v>4</v>
      </c>
      <c r="B6" s="133" t="s">
        <v>354</v>
      </c>
      <c r="C6" s="134" t="s">
        <v>355</v>
      </c>
      <c r="D6" s="132">
        <v>4800</v>
      </c>
      <c r="E6" s="132">
        <v>0</v>
      </c>
      <c r="F6" s="132">
        <v>4800</v>
      </c>
      <c r="G6" s="135">
        <v>4.65E-2</v>
      </c>
      <c r="H6" s="136">
        <v>48000</v>
      </c>
      <c r="I6" s="132">
        <v>0</v>
      </c>
      <c r="J6" s="134" t="s">
        <v>348</v>
      </c>
      <c r="K6" s="134" t="s">
        <v>349</v>
      </c>
    </row>
    <row r="7" spans="1:11" x14ac:dyDescent="0.2">
      <c r="A7" s="138">
        <v>5</v>
      </c>
      <c r="B7" s="133" t="s">
        <v>356</v>
      </c>
      <c r="C7" s="134" t="s">
        <v>357</v>
      </c>
      <c r="D7" s="132">
        <v>4000</v>
      </c>
      <c r="E7" s="132">
        <v>0</v>
      </c>
      <c r="F7" s="132">
        <v>4000</v>
      </c>
      <c r="G7" s="135">
        <v>3.8800000000000001E-2</v>
      </c>
      <c r="H7" s="136">
        <v>40000</v>
      </c>
      <c r="I7" s="132">
        <v>0</v>
      </c>
      <c r="J7" s="134" t="s">
        <v>348</v>
      </c>
      <c r="K7" s="134" t="s">
        <v>358</v>
      </c>
    </row>
    <row r="8" spans="1:11" x14ac:dyDescent="0.2">
      <c r="A8" s="138">
        <v>6</v>
      </c>
      <c r="B8" s="133" t="s">
        <v>359</v>
      </c>
      <c r="C8" s="134" t="s">
        <v>360</v>
      </c>
      <c r="D8" s="132">
        <v>4000</v>
      </c>
      <c r="E8" s="132">
        <v>0</v>
      </c>
      <c r="F8" s="132">
        <v>4000</v>
      </c>
      <c r="G8" s="135">
        <v>3.8800000000000001E-2</v>
      </c>
      <c r="H8" s="136">
        <v>40000</v>
      </c>
      <c r="I8" s="132">
        <v>0</v>
      </c>
      <c r="J8" s="134" t="s">
        <v>348</v>
      </c>
      <c r="K8" s="134" t="s">
        <v>349</v>
      </c>
    </row>
    <row r="9" spans="1:11" x14ac:dyDescent="0.2">
      <c r="A9" s="138">
        <v>7</v>
      </c>
      <c r="B9" s="133" t="s">
        <v>361</v>
      </c>
      <c r="C9" s="134" t="s">
        <v>362</v>
      </c>
      <c r="D9" s="132">
        <v>3143</v>
      </c>
      <c r="E9" s="132">
        <v>0</v>
      </c>
      <c r="F9" s="132">
        <v>3143</v>
      </c>
      <c r="G9" s="135">
        <v>3.0499999999999999E-2</v>
      </c>
      <c r="H9" s="136">
        <v>31430</v>
      </c>
      <c r="I9" s="132">
        <v>0</v>
      </c>
      <c r="J9" s="134" t="s">
        <v>348</v>
      </c>
      <c r="K9" s="134" t="s">
        <v>349</v>
      </c>
    </row>
    <row r="10" spans="1:11" x14ac:dyDescent="0.2">
      <c r="A10" s="138">
        <v>8</v>
      </c>
      <c r="B10" s="133" t="s">
        <v>363</v>
      </c>
      <c r="C10" s="134" t="s">
        <v>364</v>
      </c>
      <c r="D10" s="132">
        <v>2601</v>
      </c>
      <c r="E10" s="132">
        <v>0</v>
      </c>
      <c r="F10" s="132">
        <v>2601</v>
      </c>
      <c r="G10" s="135">
        <v>2.52E-2</v>
      </c>
      <c r="H10" s="136">
        <v>26010</v>
      </c>
      <c r="I10" s="132">
        <v>0</v>
      </c>
      <c r="J10" s="134" t="s">
        <v>348</v>
      </c>
      <c r="K10" s="134" t="s">
        <v>349</v>
      </c>
    </row>
    <row r="11" spans="1:11" x14ac:dyDescent="0.2">
      <c r="A11" s="138">
        <v>9</v>
      </c>
      <c r="B11" s="133" t="s">
        <v>365</v>
      </c>
      <c r="C11" s="134" t="s">
        <v>366</v>
      </c>
      <c r="D11" s="132">
        <v>2400</v>
      </c>
      <c r="E11" s="132">
        <v>0</v>
      </c>
      <c r="F11" s="132">
        <v>2400</v>
      </c>
      <c r="G11" s="135">
        <v>2.3300000000000001E-2</v>
      </c>
      <c r="H11" s="136">
        <v>24000</v>
      </c>
      <c r="I11" s="132">
        <v>0</v>
      </c>
      <c r="J11" s="134" t="s">
        <v>348</v>
      </c>
      <c r="K11" s="134" t="s">
        <v>358</v>
      </c>
    </row>
    <row r="12" spans="1:11" x14ac:dyDescent="0.2">
      <c r="A12" s="138">
        <v>10</v>
      </c>
      <c r="B12" s="133" t="s">
        <v>367</v>
      </c>
      <c r="C12" s="134" t="s">
        <v>368</v>
      </c>
      <c r="D12" s="132">
        <v>2400</v>
      </c>
      <c r="E12" s="132">
        <v>0</v>
      </c>
      <c r="F12" s="132">
        <v>2400</v>
      </c>
      <c r="G12" s="135">
        <v>2.3300000000000001E-2</v>
      </c>
      <c r="H12" s="136">
        <v>24000</v>
      </c>
      <c r="I12" s="132">
        <v>0</v>
      </c>
      <c r="J12" s="134" t="s">
        <v>348</v>
      </c>
      <c r="K12" s="134" t="s">
        <v>349</v>
      </c>
    </row>
    <row r="13" spans="1:11" x14ac:dyDescent="0.2">
      <c r="A13" s="138">
        <v>11</v>
      </c>
      <c r="B13" s="133" t="s">
        <v>369</v>
      </c>
      <c r="C13" s="134" t="s">
        <v>370</v>
      </c>
      <c r="D13" s="132">
        <v>2400</v>
      </c>
      <c r="E13" s="132">
        <v>0</v>
      </c>
      <c r="F13" s="132">
        <v>2400</v>
      </c>
      <c r="G13" s="135">
        <v>2.3300000000000001E-2</v>
      </c>
      <c r="H13" s="136">
        <v>24000</v>
      </c>
      <c r="I13" s="132">
        <v>0</v>
      </c>
      <c r="J13" s="134" t="s">
        <v>348</v>
      </c>
      <c r="K13" s="134" t="s">
        <v>358</v>
      </c>
    </row>
    <row r="14" spans="1:11" x14ac:dyDescent="0.2">
      <c r="A14" s="138">
        <v>12</v>
      </c>
      <c r="B14" s="133" t="s">
        <v>371</v>
      </c>
      <c r="C14" s="134" t="s">
        <v>372</v>
      </c>
      <c r="D14" s="132">
        <v>2400</v>
      </c>
      <c r="E14" s="132">
        <v>0</v>
      </c>
      <c r="F14" s="132">
        <v>2400</v>
      </c>
      <c r="G14" s="135">
        <v>2.3300000000000001E-2</v>
      </c>
      <c r="H14" s="136">
        <v>24000</v>
      </c>
      <c r="I14" s="132">
        <v>0</v>
      </c>
      <c r="J14" s="134" t="s">
        <v>348</v>
      </c>
      <c r="K14" s="134" t="s">
        <v>358</v>
      </c>
    </row>
    <row r="15" spans="1:11" x14ac:dyDescent="0.2">
      <c r="A15" s="138">
        <v>13</v>
      </c>
      <c r="B15" s="133" t="s">
        <v>373</v>
      </c>
      <c r="C15" s="134" t="s">
        <v>374</v>
      </c>
      <c r="D15" s="132">
        <v>2400</v>
      </c>
      <c r="E15" s="132">
        <v>0</v>
      </c>
      <c r="F15" s="132">
        <v>2400</v>
      </c>
      <c r="G15" s="135">
        <v>2.3300000000000001E-2</v>
      </c>
      <c r="H15" s="136">
        <v>24000</v>
      </c>
      <c r="I15" s="132">
        <v>0</v>
      </c>
      <c r="J15" s="134" t="s">
        <v>348</v>
      </c>
      <c r="K15" s="134" t="s">
        <v>349</v>
      </c>
    </row>
    <row r="16" spans="1:11" x14ac:dyDescent="0.2">
      <c r="A16" s="138">
        <v>14</v>
      </c>
      <c r="B16" s="133" t="s">
        <v>375</v>
      </c>
      <c r="C16" s="134" t="s">
        <v>376</v>
      </c>
      <c r="D16" s="132">
        <v>2000</v>
      </c>
      <c r="E16" s="132">
        <v>0</v>
      </c>
      <c r="F16" s="132">
        <v>2000</v>
      </c>
      <c r="G16" s="135">
        <v>1.9400000000000001E-2</v>
      </c>
      <c r="H16" s="136">
        <v>20000</v>
      </c>
      <c r="I16" s="132">
        <v>0</v>
      </c>
      <c r="J16" s="134" t="s">
        <v>348</v>
      </c>
      <c r="K16" s="134" t="s">
        <v>349</v>
      </c>
    </row>
    <row r="17" spans="1:11" x14ac:dyDescent="0.2">
      <c r="A17" s="138">
        <v>15</v>
      </c>
      <c r="B17" s="133" t="s">
        <v>377</v>
      </c>
      <c r="C17" s="134" t="s">
        <v>378</v>
      </c>
      <c r="D17" s="132">
        <v>1181</v>
      </c>
      <c r="E17" s="132">
        <v>0</v>
      </c>
      <c r="F17" s="132">
        <v>1181</v>
      </c>
      <c r="G17" s="135">
        <v>1.14E-2</v>
      </c>
      <c r="H17" s="136">
        <v>11810</v>
      </c>
      <c r="I17" s="132">
        <v>0</v>
      </c>
      <c r="J17" s="134" t="s">
        <v>348</v>
      </c>
      <c r="K17" s="134" t="s">
        <v>349</v>
      </c>
    </row>
    <row r="18" spans="1:11" x14ac:dyDescent="0.2">
      <c r="A18" s="138">
        <v>16</v>
      </c>
      <c r="B18" s="133" t="s">
        <v>379</v>
      </c>
      <c r="C18" s="134" t="s">
        <v>380</v>
      </c>
      <c r="D18" s="132">
        <v>655</v>
      </c>
      <c r="E18" s="132">
        <v>0</v>
      </c>
      <c r="F18" s="132">
        <v>655</v>
      </c>
      <c r="G18" s="135">
        <v>6.3E-3</v>
      </c>
      <c r="H18" s="136">
        <v>6550</v>
      </c>
      <c r="I18" s="132">
        <v>0</v>
      </c>
      <c r="J18" s="134" t="s">
        <v>348</v>
      </c>
      <c r="K18" s="134" t="s">
        <v>349</v>
      </c>
    </row>
    <row r="19" spans="1:11" x14ac:dyDescent="0.2">
      <c r="A19" s="138">
        <v>17</v>
      </c>
      <c r="B19" s="133" t="s">
        <v>381</v>
      </c>
      <c r="C19" s="134" t="s">
        <v>382</v>
      </c>
      <c r="D19" s="132">
        <v>601</v>
      </c>
      <c r="E19" s="132">
        <v>0</v>
      </c>
      <c r="F19" s="132">
        <v>601</v>
      </c>
      <c r="G19" s="135">
        <v>5.7999999999999996E-3</v>
      </c>
      <c r="H19" s="136">
        <v>6010</v>
      </c>
      <c r="I19" s="132">
        <v>0</v>
      </c>
      <c r="J19" s="134" t="s">
        <v>348</v>
      </c>
      <c r="K19" s="134" t="s">
        <v>349</v>
      </c>
    </row>
    <row r="20" spans="1:11" x14ac:dyDescent="0.2">
      <c r="A20" s="138">
        <v>18</v>
      </c>
      <c r="B20" s="133" t="s">
        <v>383</v>
      </c>
      <c r="C20" s="134" t="s">
        <v>384</v>
      </c>
      <c r="D20" s="132">
        <v>473</v>
      </c>
      <c r="E20" s="132">
        <v>0</v>
      </c>
      <c r="F20" s="132">
        <v>473</v>
      </c>
      <c r="G20" s="135">
        <v>4.5999999999999999E-3</v>
      </c>
      <c r="H20" s="136">
        <v>4730</v>
      </c>
      <c r="I20" s="132">
        <v>0</v>
      </c>
      <c r="J20" s="134" t="s">
        <v>348</v>
      </c>
      <c r="K20" s="134" t="s">
        <v>358</v>
      </c>
    </row>
    <row r="21" spans="1:11" x14ac:dyDescent="0.2">
      <c r="A21" s="138">
        <v>19</v>
      </c>
      <c r="B21" s="133" t="s">
        <v>385</v>
      </c>
      <c r="C21" s="134" t="s">
        <v>386</v>
      </c>
      <c r="D21" s="132">
        <v>424</v>
      </c>
      <c r="E21" s="132">
        <v>0</v>
      </c>
      <c r="F21" s="132">
        <v>424</v>
      </c>
      <c r="G21" s="135">
        <v>4.1000000000000003E-3</v>
      </c>
      <c r="H21" s="136">
        <v>4240</v>
      </c>
      <c r="I21" s="132">
        <v>0</v>
      </c>
      <c r="J21" s="134" t="s">
        <v>348</v>
      </c>
      <c r="K21" s="134" t="s">
        <v>349</v>
      </c>
    </row>
    <row r="22" spans="1:11" x14ac:dyDescent="0.2">
      <c r="A22" s="138">
        <v>20</v>
      </c>
      <c r="B22" s="133" t="s">
        <v>387</v>
      </c>
      <c r="C22" s="134" t="s">
        <v>388</v>
      </c>
      <c r="D22" s="132">
        <v>400</v>
      </c>
      <c r="E22" s="132">
        <v>0</v>
      </c>
      <c r="F22" s="132">
        <v>400</v>
      </c>
      <c r="G22" s="135">
        <v>3.8999999999999998E-3</v>
      </c>
      <c r="H22" s="136">
        <v>4000</v>
      </c>
      <c r="I22" s="132">
        <v>0</v>
      </c>
      <c r="J22" s="134" t="s">
        <v>348</v>
      </c>
      <c r="K22" s="134" t="s">
        <v>358</v>
      </c>
    </row>
    <row r="23" spans="1:11" x14ac:dyDescent="0.2">
      <c r="A23" s="138">
        <v>21</v>
      </c>
      <c r="B23" s="133" t="s">
        <v>389</v>
      </c>
      <c r="C23" s="134" t="s">
        <v>390</v>
      </c>
      <c r="D23" s="132">
        <v>266</v>
      </c>
      <c r="E23" s="132">
        <v>0</v>
      </c>
      <c r="F23" s="132">
        <v>266</v>
      </c>
      <c r="G23" s="135">
        <v>2.5999999999999999E-3</v>
      </c>
      <c r="H23" s="136">
        <v>2660</v>
      </c>
      <c r="I23" s="132">
        <v>0</v>
      </c>
      <c r="J23" s="134" t="s">
        <v>348</v>
      </c>
      <c r="K23" s="134" t="s">
        <v>349</v>
      </c>
    </row>
    <row r="24" spans="1:11" x14ac:dyDescent="0.2">
      <c r="A24" s="138">
        <v>22</v>
      </c>
      <c r="B24" s="133" t="s">
        <v>391</v>
      </c>
      <c r="C24" s="134" t="s">
        <v>392</v>
      </c>
      <c r="D24" s="132">
        <v>233</v>
      </c>
      <c r="E24" s="132">
        <v>0</v>
      </c>
      <c r="F24" s="132">
        <v>233</v>
      </c>
      <c r="G24" s="135">
        <v>2.3E-3</v>
      </c>
      <c r="H24" s="136">
        <v>2330</v>
      </c>
      <c r="I24" s="132">
        <v>0</v>
      </c>
      <c r="J24" s="134" t="s">
        <v>348</v>
      </c>
      <c r="K24" s="134" t="s">
        <v>349</v>
      </c>
    </row>
    <row r="25" spans="1:11" x14ac:dyDescent="0.2">
      <c r="A25" s="138">
        <v>23</v>
      </c>
      <c r="B25" s="133" t="s">
        <v>393</v>
      </c>
      <c r="C25" s="134" t="s">
        <v>394</v>
      </c>
      <c r="D25" s="132">
        <v>231</v>
      </c>
      <c r="E25" s="132">
        <v>0</v>
      </c>
      <c r="F25" s="132">
        <v>231</v>
      </c>
      <c r="G25" s="135">
        <v>2.2000000000000001E-3</v>
      </c>
      <c r="H25" s="136">
        <v>2310</v>
      </c>
      <c r="I25" s="132">
        <v>0</v>
      </c>
      <c r="J25" s="134" t="s">
        <v>348</v>
      </c>
      <c r="K25" s="134" t="s">
        <v>349</v>
      </c>
    </row>
    <row r="26" spans="1:11" x14ac:dyDescent="0.2">
      <c r="A26" s="138">
        <v>24</v>
      </c>
      <c r="B26" s="133" t="s">
        <v>395</v>
      </c>
      <c r="C26" s="134" t="s">
        <v>396</v>
      </c>
      <c r="D26" s="132">
        <v>230</v>
      </c>
      <c r="E26" s="132">
        <v>0</v>
      </c>
      <c r="F26" s="132">
        <v>230</v>
      </c>
      <c r="G26" s="135">
        <v>2.2000000000000001E-3</v>
      </c>
      <c r="H26" s="136">
        <v>2300</v>
      </c>
      <c r="I26" s="132">
        <v>0</v>
      </c>
      <c r="J26" s="134" t="s">
        <v>348</v>
      </c>
      <c r="K26" s="134" t="s">
        <v>358</v>
      </c>
    </row>
    <row r="27" spans="1:11" x14ac:dyDescent="0.2">
      <c r="A27" s="138">
        <v>25</v>
      </c>
      <c r="B27" s="133" t="s">
        <v>397</v>
      </c>
      <c r="C27" s="134" t="s">
        <v>398</v>
      </c>
      <c r="D27" s="132">
        <v>200</v>
      </c>
      <c r="E27" s="132">
        <v>0</v>
      </c>
      <c r="F27" s="132">
        <v>200</v>
      </c>
      <c r="G27" s="135">
        <v>1.9E-3</v>
      </c>
      <c r="H27" s="136">
        <v>2000</v>
      </c>
      <c r="I27" s="132">
        <v>0</v>
      </c>
      <c r="J27" s="134" t="s">
        <v>348</v>
      </c>
      <c r="K27" s="134" t="s">
        <v>349</v>
      </c>
    </row>
    <row r="28" spans="1:11" x14ac:dyDescent="0.2">
      <c r="A28" s="138">
        <v>26</v>
      </c>
      <c r="B28" s="133" t="s">
        <v>399</v>
      </c>
      <c r="C28" s="134" t="s">
        <v>400</v>
      </c>
      <c r="D28" s="132">
        <v>200</v>
      </c>
      <c r="E28" s="132">
        <v>0</v>
      </c>
      <c r="F28" s="132">
        <v>200</v>
      </c>
      <c r="G28" s="135">
        <v>1.9E-3</v>
      </c>
      <c r="H28" s="136">
        <v>2000</v>
      </c>
      <c r="I28" s="132">
        <v>0</v>
      </c>
      <c r="J28" s="134" t="s">
        <v>348</v>
      </c>
      <c r="K28" s="134" t="s">
        <v>358</v>
      </c>
    </row>
    <row r="29" spans="1:11" x14ac:dyDescent="0.2">
      <c r="A29" s="138">
        <v>27</v>
      </c>
      <c r="B29" s="133" t="s">
        <v>401</v>
      </c>
      <c r="C29" s="134" t="s">
        <v>402</v>
      </c>
      <c r="D29" s="132">
        <v>200</v>
      </c>
      <c r="E29" s="132">
        <v>0</v>
      </c>
      <c r="F29" s="132">
        <v>200</v>
      </c>
      <c r="G29" s="135">
        <v>1.9E-3</v>
      </c>
      <c r="H29" s="136">
        <v>2000</v>
      </c>
      <c r="I29" s="132">
        <v>0</v>
      </c>
      <c r="J29" s="134" t="s">
        <v>348</v>
      </c>
      <c r="K29" s="134" t="s">
        <v>358</v>
      </c>
    </row>
    <row r="30" spans="1:11" x14ac:dyDescent="0.2">
      <c r="A30" s="138">
        <v>28</v>
      </c>
      <c r="B30" s="133" t="s">
        <v>403</v>
      </c>
      <c r="C30" s="134" t="s">
        <v>404</v>
      </c>
      <c r="D30" s="132">
        <v>200</v>
      </c>
      <c r="E30" s="132">
        <v>0</v>
      </c>
      <c r="F30" s="132">
        <v>200</v>
      </c>
      <c r="G30" s="135">
        <v>1.9E-3</v>
      </c>
      <c r="H30" s="136">
        <v>2000</v>
      </c>
      <c r="I30" s="132">
        <v>0</v>
      </c>
      <c r="J30" s="134" t="s">
        <v>348</v>
      </c>
      <c r="K30" s="134" t="s">
        <v>358</v>
      </c>
    </row>
    <row r="31" spans="1:11" x14ac:dyDescent="0.2">
      <c r="A31" s="138">
        <v>29</v>
      </c>
      <c r="B31" s="133" t="s">
        <v>405</v>
      </c>
      <c r="C31" s="134" t="s">
        <v>406</v>
      </c>
      <c r="D31" s="132">
        <v>200</v>
      </c>
      <c r="E31" s="132">
        <v>0</v>
      </c>
      <c r="F31" s="132">
        <v>200</v>
      </c>
      <c r="G31" s="135">
        <v>1.9E-3</v>
      </c>
      <c r="H31" s="136">
        <v>2000</v>
      </c>
      <c r="I31" s="132">
        <v>0</v>
      </c>
      <c r="J31" s="134" t="s">
        <v>348</v>
      </c>
      <c r="K31" s="134" t="s">
        <v>349</v>
      </c>
    </row>
    <row r="32" spans="1:11" x14ac:dyDescent="0.2">
      <c r="A32" s="138">
        <v>30</v>
      </c>
      <c r="B32" s="133" t="s">
        <v>407</v>
      </c>
      <c r="C32" s="134" t="s">
        <v>408</v>
      </c>
      <c r="D32" s="132">
        <v>200</v>
      </c>
      <c r="E32" s="132">
        <v>0</v>
      </c>
      <c r="F32" s="132">
        <v>200</v>
      </c>
      <c r="G32" s="135">
        <v>1.9E-3</v>
      </c>
      <c r="H32" s="136">
        <v>2000</v>
      </c>
      <c r="I32" s="132">
        <v>0</v>
      </c>
      <c r="J32" s="134" t="s">
        <v>348</v>
      </c>
      <c r="K32" s="134" t="s">
        <v>358</v>
      </c>
    </row>
    <row r="33" spans="1:11" x14ac:dyDescent="0.2">
      <c r="A33" s="138">
        <v>31</v>
      </c>
      <c r="B33" s="133" t="s">
        <v>409</v>
      </c>
      <c r="C33" s="134" t="s">
        <v>410</v>
      </c>
      <c r="D33" s="132">
        <v>185</v>
      </c>
      <c r="E33" s="132">
        <v>0</v>
      </c>
      <c r="F33" s="132">
        <v>185</v>
      </c>
      <c r="G33" s="135">
        <v>1.8E-3</v>
      </c>
      <c r="H33" s="136">
        <v>1850</v>
      </c>
      <c r="I33" s="132">
        <v>0</v>
      </c>
      <c r="J33" s="134" t="s">
        <v>348</v>
      </c>
      <c r="K33" s="134" t="s">
        <v>349</v>
      </c>
    </row>
    <row r="34" spans="1:11" x14ac:dyDescent="0.2">
      <c r="A34" s="138">
        <v>32</v>
      </c>
      <c r="B34" s="133" t="s">
        <v>411</v>
      </c>
      <c r="C34" s="134" t="s">
        <v>412</v>
      </c>
      <c r="D34" s="132">
        <v>170</v>
      </c>
      <c r="E34" s="132">
        <v>0</v>
      </c>
      <c r="F34" s="132">
        <v>170</v>
      </c>
      <c r="G34" s="135">
        <v>1.6000000000000001E-3</v>
      </c>
      <c r="H34" s="136">
        <v>1700</v>
      </c>
      <c r="I34" s="132">
        <v>0</v>
      </c>
      <c r="J34" s="134" t="s">
        <v>348</v>
      </c>
      <c r="K34" s="134" t="s">
        <v>349</v>
      </c>
    </row>
    <row r="35" spans="1:11" x14ac:dyDescent="0.2">
      <c r="A35" s="138">
        <v>33</v>
      </c>
      <c r="B35" s="133" t="s">
        <v>413</v>
      </c>
      <c r="C35" s="134" t="s">
        <v>414</v>
      </c>
      <c r="D35" s="132">
        <v>160</v>
      </c>
      <c r="E35" s="132">
        <v>0</v>
      </c>
      <c r="F35" s="132">
        <v>160</v>
      </c>
      <c r="G35" s="135">
        <v>1.6000000000000001E-3</v>
      </c>
      <c r="H35" s="136">
        <v>1600</v>
      </c>
      <c r="I35" s="132">
        <v>0</v>
      </c>
      <c r="J35" s="134" t="s">
        <v>348</v>
      </c>
      <c r="K35" s="134" t="s">
        <v>349</v>
      </c>
    </row>
    <row r="36" spans="1:11" x14ac:dyDescent="0.2">
      <c r="A36" s="138">
        <v>34</v>
      </c>
      <c r="B36" s="133" t="s">
        <v>415</v>
      </c>
      <c r="C36" s="134" t="s">
        <v>416</v>
      </c>
      <c r="D36" s="132">
        <v>150</v>
      </c>
      <c r="E36" s="132">
        <v>0</v>
      </c>
      <c r="F36" s="132">
        <v>150</v>
      </c>
      <c r="G36" s="135">
        <v>1.5E-3</v>
      </c>
      <c r="H36" s="136">
        <v>1500</v>
      </c>
      <c r="I36" s="132">
        <v>0</v>
      </c>
      <c r="J36" s="134" t="s">
        <v>348</v>
      </c>
      <c r="K36" s="134" t="s">
        <v>358</v>
      </c>
    </row>
    <row r="37" spans="1:11" x14ac:dyDescent="0.2">
      <c r="A37" s="138">
        <v>35</v>
      </c>
      <c r="B37" s="133" t="s">
        <v>417</v>
      </c>
      <c r="C37" s="134" t="s">
        <v>418</v>
      </c>
      <c r="D37" s="132">
        <v>150</v>
      </c>
      <c r="E37" s="132">
        <v>0</v>
      </c>
      <c r="F37" s="132">
        <v>150</v>
      </c>
      <c r="G37" s="135">
        <v>1.5E-3</v>
      </c>
      <c r="H37" s="136">
        <v>1500</v>
      </c>
      <c r="I37" s="132">
        <v>0</v>
      </c>
      <c r="J37" s="134" t="s">
        <v>348</v>
      </c>
      <c r="K37" s="134" t="s">
        <v>349</v>
      </c>
    </row>
    <row r="38" spans="1:11" x14ac:dyDescent="0.2">
      <c r="A38" s="138">
        <v>36</v>
      </c>
      <c r="B38" s="133" t="s">
        <v>419</v>
      </c>
      <c r="C38" s="134" t="s">
        <v>420</v>
      </c>
      <c r="D38" s="132">
        <v>149</v>
      </c>
      <c r="E38" s="132">
        <v>0</v>
      </c>
      <c r="F38" s="132">
        <v>149</v>
      </c>
      <c r="G38" s="135">
        <v>1.4E-3</v>
      </c>
      <c r="H38" s="136">
        <v>1490</v>
      </c>
      <c r="I38" s="132">
        <v>0</v>
      </c>
      <c r="J38" s="134" t="s">
        <v>348</v>
      </c>
      <c r="K38" s="134" t="s">
        <v>349</v>
      </c>
    </row>
    <row r="39" spans="1:11" x14ac:dyDescent="0.2">
      <c r="A39" s="138">
        <v>37</v>
      </c>
      <c r="B39" s="133" t="s">
        <v>421</v>
      </c>
      <c r="C39" s="134" t="s">
        <v>422</v>
      </c>
      <c r="D39" s="132">
        <v>111</v>
      </c>
      <c r="E39" s="132">
        <v>0</v>
      </c>
      <c r="F39" s="132">
        <v>111</v>
      </c>
      <c r="G39" s="135">
        <v>1.1000000000000001E-3</v>
      </c>
      <c r="H39" s="136">
        <v>1110</v>
      </c>
      <c r="I39" s="132">
        <v>0</v>
      </c>
      <c r="J39" s="134" t="s">
        <v>348</v>
      </c>
      <c r="K39" s="134" t="s">
        <v>349</v>
      </c>
    </row>
    <row r="40" spans="1:11" x14ac:dyDescent="0.2">
      <c r="A40" s="138">
        <v>38</v>
      </c>
      <c r="B40" s="133" t="s">
        <v>423</v>
      </c>
      <c r="C40" s="134" t="s">
        <v>424</v>
      </c>
      <c r="D40" s="132">
        <v>102</v>
      </c>
      <c r="E40" s="132">
        <v>0</v>
      </c>
      <c r="F40" s="132">
        <v>102</v>
      </c>
      <c r="G40" s="135">
        <v>1E-3</v>
      </c>
      <c r="H40" s="136">
        <v>1020</v>
      </c>
      <c r="I40" s="132">
        <v>0</v>
      </c>
      <c r="J40" s="134" t="s">
        <v>348</v>
      </c>
      <c r="K40" s="134" t="s">
        <v>358</v>
      </c>
    </row>
    <row r="41" spans="1:11" x14ac:dyDescent="0.2">
      <c r="A41" s="138">
        <v>39</v>
      </c>
      <c r="B41" s="133" t="s">
        <v>425</v>
      </c>
      <c r="C41" s="134" t="s">
        <v>426</v>
      </c>
      <c r="D41" s="132">
        <v>100</v>
      </c>
      <c r="E41" s="132">
        <v>0</v>
      </c>
      <c r="F41" s="132">
        <v>100</v>
      </c>
      <c r="G41" s="135">
        <v>1E-3</v>
      </c>
      <c r="H41" s="136">
        <v>1000</v>
      </c>
      <c r="I41" s="132">
        <v>0</v>
      </c>
      <c r="J41" s="134" t="s">
        <v>348</v>
      </c>
      <c r="K41" s="134" t="s">
        <v>358</v>
      </c>
    </row>
    <row r="42" spans="1:11" x14ac:dyDescent="0.2">
      <c r="A42" s="138">
        <v>40</v>
      </c>
      <c r="B42" s="133" t="s">
        <v>427</v>
      </c>
      <c r="C42" s="134" t="s">
        <v>428</v>
      </c>
      <c r="D42" s="132">
        <v>100</v>
      </c>
      <c r="E42" s="132">
        <v>0</v>
      </c>
      <c r="F42" s="132">
        <v>100</v>
      </c>
      <c r="G42" s="135">
        <v>1E-3</v>
      </c>
      <c r="H42" s="136">
        <v>1000</v>
      </c>
      <c r="I42" s="132">
        <v>0</v>
      </c>
      <c r="J42" s="134" t="s">
        <v>348</v>
      </c>
      <c r="K42" s="134" t="s">
        <v>358</v>
      </c>
    </row>
    <row r="43" spans="1:11" x14ac:dyDescent="0.2">
      <c r="A43" s="138">
        <v>41</v>
      </c>
      <c r="B43" s="133" t="s">
        <v>429</v>
      </c>
      <c r="C43" s="134" t="s">
        <v>430</v>
      </c>
      <c r="D43" s="132">
        <v>100</v>
      </c>
      <c r="E43" s="132">
        <v>0</v>
      </c>
      <c r="F43" s="132">
        <v>100</v>
      </c>
      <c r="G43" s="135">
        <v>1E-3</v>
      </c>
      <c r="H43" s="136">
        <v>1000</v>
      </c>
      <c r="I43" s="132">
        <v>0</v>
      </c>
      <c r="J43" s="134" t="s">
        <v>348</v>
      </c>
      <c r="K43" s="134" t="s">
        <v>358</v>
      </c>
    </row>
    <row r="44" spans="1:11" x14ac:dyDescent="0.2">
      <c r="A44" s="138">
        <v>42</v>
      </c>
      <c r="B44" s="133" t="s">
        <v>431</v>
      </c>
      <c r="C44" s="134" t="s">
        <v>432</v>
      </c>
      <c r="D44" s="132">
        <v>100</v>
      </c>
      <c r="E44" s="132">
        <v>0</v>
      </c>
      <c r="F44" s="132">
        <v>100</v>
      </c>
      <c r="G44" s="135">
        <v>1E-3</v>
      </c>
      <c r="H44" s="136">
        <v>1000</v>
      </c>
      <c r="I44" s="132">
        <v>0</v>
      </c>
      <c r="J44" s="134" t="s">
        <v>348</v>
      </c>
      <c r="K44" s="134" t="s">
        <v>349</v>
      </c>
    </row>
    <row r="45" spans="1:11" x14ac:dyDescent="0.2">
      <c r="A45" s="138">
        <v>43</v>
      </c>
      <c r="B45" s="133" t="s">
        <v>433</v>
      </c>
      <c r="C45" s="134" t="s">
        <v>434</v>
      </c>
      <c r="D45" s="132">
        <v>60</v>
      </c>
      <c r="E45" s="132">
        <v>0</v>
      </c>
      <c r="F45" s="132">
        <v>60</v>
      </c>
      <c r="G45" s="135">
        <v>5.9999999999999995E-4</v>
      </c>
      <c r="H45" s="136">
        <v>600</v>
      </c>
      <c r="I45" s="132">
        <v>0</v>
      </c>
      <c r="J45" s="134" t="s">
        <v>348</v>
      </c>
      <c r="K45" s="134" t="s">
        <v>358</v>
      </c>
    </row>
    <row r="46" spans="1:11" x14ac:dyDescent="0.2">
      <c r="A46" s="138">
        <v>44</v>
      </c>
      <c r="B46" s="133" t="s">
        <v>435</v>
      </c>
      <c r="C46" s="134" t="s">
        <v>436</v>
      </c>
      <c r="D46" s="132">
        <v>51</v>
      </c>
      <c r="E46" s="132">
        <v>0</v>
      </c>
      <c r="F46" s="132">
        <v>51</v>
      </c>
      <c r="G46" s="135">
        <v>5.0000000000000001E-4</v>
      </c>
      <c r="H46" s="136">
        <v>510</v>
      </c>
      <c r="I46" s="132">
        <v>0</v>
      </c>
      <c r="J46" s="134" t="s">
        <v>348</v>
      </c>
      <c r="K46" s="134" t="s">
        <v>349</v>
      </c>
    </row>
    <row r="47" spans="1:11" x14ac:dyDescent="0.2">
      <c r="A47" s="138">
        <v>45</v>
      </c>
      <c r="B47" s="133" t="s">
        <v>437</v>
      </c>
      <c r="C47" s="134" t="s">
        <v>438</v>
      </c>
      <c r="D47" s="132">
        <v>13</v>
      </c>
      <c r="E47" s="132">
        <v>0</v>
      </c>
      <c r="F47" s="132">
        <v>13</v>
      </c>
      <c r="G47" s="135">
        <v>1E-4</v>
      </c>
      <c r="H47" s="136">
        <v>130</v>
      </c>
      <c r="I47" s="132">
        <v>0</v>
      </c>
      <c r="J47" s="134" t="s">
        <v>348</v>
      </c>
      <c r="K47" s="134" t="s">
        <v>349</v>
      </c>
    </row>
    <row r="48" spans="1:11" x14ac:dyDescent="0.2">
      <c r="A48" s="138">
        <v>46</v>
      </c>
      <c r="B48" s="133" t="s">
        <v>439</v>
      </c>
      <c r="C48" s="134" t="s">
        <v>440</v>
      </c>
      <c r="D48" s="132">
        <v>8</v>
      </c>
      <c r="E48" s="132">
        <v>0</v>
      </c>
      <c r="F48" s="132">
        <v>8</v>
      </c>
      <c r="G48" s="135">
        <v>1E-4</v>
      </c>
      <c r="H48" s="136">
        <v>80</v>
      </c>
      <c r="I48" s="132">
        <v>0</v>
      </c>
      <c r="J48" s="134" t="s">
        <v>348</v>
      </c>
      <c r="K48" s="134" t="s">
        <v>349</v>
      </c>
    </row>
    <row r="49" spans="1:11" x14ac:dyDescent="0.2">
      <c r="A49" s="138">
        <v>47</v>
      </c>
      <c r="B49" s="133" t="s">
        <v>441</v>
      </c>
      <c r="C49" s="134" t="s">
        <v>442</v>
      </c>
      <c r="D49" s="132">
        <v>5</v>
      </c>
      <c r="E49" s="132">
        <v>0</v>
      </c>
      <c r="F49" s="132">
        <v>5</v>
      </c>
      <c r="G49" s="135">
        <v>0</v>
      </c>
      <c r="H49" s="136">
        <v>50</v>
      </c>
      <c r="I49" s="132">
        <v>0</v>
      </c>
      <c r="J49" s="134" t="s">
        <v>348</v>
      </c>
      <c r="K49" s="134" t="s">
        <v>358</v>
      </c>
    </row>
    <row r="50" spans="1:11" x14ac:dyDescent="0.2">
      <c r="A50" s="138">
        <v>48</v>
      </c>
      <c r="B50" s="133" t="s">
        <v>443</v>
      </c>
      <c r="C50" s="134" t="s">
        <v>444</v>
      </c>
      <c r="D50" s="132">
        <v>3</v>
      </c>
      <c r="E50" s="132">
        <v>0</v>
      </c>
      <c r="F50" s="132">
        <v>3</v>
      </c>
      <c r="G50" s="135">
        <v>0</v>
      </c>
      <c r="H50" s="136">
        <v>30</v>
      </c>
      <c r="I50" s="132">
        <v>0</v>
      </c>
      <c r="J50" s="134" t="s">
        <v>348</v>
      </c>
      <c r="K50" s="134" t="s">
        <v>349</v>
      </c>
    </row>
    <row r="51" spans="1:11" x14ac:dyDescent="0.2">
      <c r="A51" s="139"/>
      <c r="B51" s="140" t="s">
        <v>38</v>
      </c>
      <c r="C51" s="140"/>
      <c r="D51" s="140"/>
      <c r="E51" s="140"/>
      <c r="F51" s="140">
        <v>68955</v>
      </c>
      <c r="G51" s="140">
        <v>0.66820000000000002</v>
      </c>
      <c r="H51" s="140">
        <v>689550</v>
      </c>
      <c r="I51" s="140">
        <v>0</v>
      </c>
      <c r="J51" s="140"/>
      <c r="K51" s="14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sqref="A1:K4"/>
    </sheetView>
  </sheetViews>
  <sheetFormatPr defaultRowHeight="12.75" x14ac:dyDescent="0.2"/>
  <cols>
    <col min="1" max="1" width="6.5" bestFit="1" customWidth="1"/>
    <col min="2" max="2" width="24.5" bestFit="1" customWidth="1"/>
    <col min="3" max="3" width="35" bestFit="1" customWidth="1"/>
    <col min="4" max="4" width="11.33203125" bestFit="1" customWidth="1"/>
    <col min="5" max="5" width="11.5" bestFit="1" customWidth="1"/>
    <col min="6" max="6" width="12.83203125" bestFit="1" customWidth="1"/>
    <col min="7" max="7" width="6.6640625" bestFit="1" customWidth="1"/>
    <col min="8" max="8" width="11.1640625" bestFit="1" customWidth="1"/>
    <col min="9" max="9" width="11.6640625" bestFit="1" customWidth="1"/>
    <col min="10" max="10" width="6" bestFit="1" customWidth="1"/>
    <col min="11" max="11" width="60" bestFit="1" customWidth="1"/>
  </cols>
  <sheetData>
    <row r="1" spans="1:11" s="61" customFormat="1" x14ac:dyDescent="0.2">
      <c r="A1" s="137" t="s">
        <v>445</v>
      </c>
      <c r="B1" s="131" t="s">
        <v>177</v>
      </c>
      <c r="C1" s="131"/>
      <c r="D1" s="131"/>
      <c r="E1" s="131"/>
      <c r="F1" s="131"/>
      <c r="G1" s="131"/>
      <c r="H1" s="131"/>
      <c r="I1" s="131"/>
      <c r="J1" s="131"/>
      <c r="K1" s="131"/>
    </row>
    <row r="2" spans="1:11" s="61" customFormat="1" x14ac:dyDescent="0.2">
      <c r="A2" s="137" t="s">
        <v>265</v>
      </c>
      <c r="B2" s="131" t="s">
        <v>266</v>
      </c>
      <c r="C2" s="131" t="s">
        <v>267</v>
      </c>
      <c r="D2" s="131" t="s">
        <v>268</v>
      </c>
      <c r="E2" s="131" t="s">
        <v>269</v>
      </c>
      <c r="F2" s="131" t="s">
        <v>270</v>
      </c>
      <c r="G2" s="131" t="s">
        <v>119</v>
      </c>
      <c r="H2" s="131" t="s">
        <v>272</v>
      </c>
      <c r="I2" s="131" t="s">
        <v>273</v>
      </c>
      <c r="J2" s="131" t="s">
        <v>274</v>
      </c>
      <c r="K2" s="131" t="s">
        <v>66</v>
      </c>
    </row>
    <row r="3" spans="1:11" x14ac:dyDescent="0.2">
      <c r="A3" s="138">
        <v>1</v>
      </c>
      <c r="B3" s="133" t="s">
        <v>446</v>
      </c>
      <c r="C3" s="134" t="s">
        <v>447</v>
      </c>
      <c r="D3" s="132">
        <v>8379</v>
      </c>
      <c r="E3" s="132">
        <v>0</v>
      </c>
      <c r="F3" s="132">
        <v>8379</v>
      </c>
      <c r="G3" s="135">
        <v>8.1199999999999994E-2</v>
      </c>
      <c r="H3" s="136">
        <v>83790</v>
      </c>
      <c r="I3" s="132">
        <v>0</v>
      </c>
      <c r="J3" s="134" t="s">
        <v>448</v>
      </c>
      <c r="K3" s="134" t="s">
        <v>449</v>
      </c>
    </row>
    <row r="4" spans="1:11" x14ac:dyDescent="0.2">
      <c r="A4" s="139"/>
      <c r="B4" s="140" t="s">
        <v>38</v>
      </c>
      <c r="C4" s="140"/>
      <c r="D4" s="140"/>
      <c r="E4" s="140"/>
      <c r="F4" s="140">
        <v>8379</v>
      </c>
      <c r="G4" s="141">
        <v>8.1199999999999994E-2</v>
      </c>
      <c r="H4" s="140">
        <v>83790</v>
      </c>
      <c r="I4" s="140">
        <v>0</v>
      </c>
      <c r="J4" s="140"/>
      <c r="K4" s="14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sqref="A1:K15"/>
    </sheetView>
  </sheetViews>
  <sheetFormatPr defaultRowHeight="12.75" x14ac:dyDescent="0.2"/>
  <cols>
    <col min="1" max="1" width="6.5" bestFit="1" customWidth="1"/>
    <col min="2" max="2" width="25" bestFit="1" customWidth="1"/>
    <col min="3" max="3" width="35.66406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83203125" bestFit="1" customWidth="1"/>
    <col min="11" max="11" width="57.5" bestFit="1" customWidth="1"/>
  </cols>
  <sheetData>
    <row r="1" spans="1:11" ht="18.75" x14ac:dyDescent="0.2">
      <c r="A1" s="268" t="s">
        <v>450</v>
      </c>
      <c r="B1" s="269"/>
      <c r="C1" s="269"/>
      <c r="D1" s="269"/>
      <c r="E1" s="269"/>
      <c r="F1" s="269"/>
      <c r="G1" s="269"/>
      <c r="H1" s="269"/>
      <c r="I1" s="134"/>
      <c r="J1" s="134"/>
      <c r="K1" s="142"/>
    </row>
    <row r="2" spans="1:11" s="61" customFormat="1" x14ac:dyDescent="0.2">
      <c r="A2" s="137" t="s">
        <v>265</v>
      </c>
      <c r="B2" s="131" t="s">
        <v>266</v>
      </c>
      <c r="C2" s="131" t="s">
        <v>267</v>
      </c>
      <c r="D2" s="131" t="s">
        <v>268</v>
      </c>
      <c r="E2" s="131" t="s">
        <v>269</v>
      </c>
      <c r="F2" s="131" t="s">
        <v>270</v>
      </c>
      <c r="G2" s="131" t="s">
        <v>271</v>
      </c>
      <c r="H2" s="131" t="s">
        <v>272</v>
      </c>
      <c r="I2" s="131" t="s">
        <v>273</v>
      </c>
      <c r="J2" s="131" t="s">
        <v>274</v>
      </c>
      <c r="K2" s="143" t="s">
        <v>66</v>
      </c>
    </row>
    <row r="3" spans="1:11" x14ac:dyDescent="0.2">
      <c r="A3" s="138">
        <v>1</v>
      </c>
      <c r="B3" s="133" t="s">
        <v>226</v>
      </c>
      <c r="C3" s="134" t="s">
        <v>225</v>
      </c>
      <c r="D3" s="132">
        <v>103200</v>
      </c>
      <c r="E3" s="132">
        <v>0</v>
      </c>
      <c r="F3" s="132">
        <v>103200</v>
      </c>
      <c r="G3" s="135">
        <v>1</v>
      </c>
      <c r="H3" s="132">
        <v>1032000</v>
      </c>
      <c r="I3" s="132">
        <v>0</v>
      </c>
      <c r="J3" s="134" t="s">
        <v>451</v>
      </c>
      <c r="K3" s="142" t="s">
        <v>452</v>
      </c>
    </row>
    <row r="4" spans="1:11" x14ac:dyDescent="0.2">
      <c r="A4" s="138">
        <v>2</v>
      </c>
      <c r="B4" s="133" t="s">
        <v>453</v>
      </c>
      <c r="C4" s="134" t="s">
        <v>454</v>
      </c>
      <c r="D4" s="132">
        <v>93600</v>
      </c>
      <c r="E4" s="132">
        <v>0</v>
      </c>
      <c r="F4" s="132">
        <v>93600</v>
      </c>
      <c r="G4" s="135">
        <v>0.90700000000000003</v>
      </c>
      <c r="H4" s="132">
        <v>936000</v>
      </c>
      <c r="I4" s="132">
        <v>0</v>
      </c>
      <c r="J4" s="134" t="s">
        <v>451</v>
      </c>
      <c r="K4" s="142" t="s">
        <v>455</v>
      </c>
    </row>
    <row r="5" spans="1:11" x14ac:dyDescent="0.2">
      <c r="A5" s="138">
        <v>3</v>
      </c>
      <c r="B5" s="133" t="s">
        <v>456</v>
      </c>
      <c r="C5" s="134" t="s">
        <v>457</v>
      </c>
      <c r="D5" s="132">
        <v>45600</v>
      </c>
      <c r="E5" s="132">
        <v>0</v>
      </c>
      <c r="F5" s="132">
        <v>45600</v>
      </c>
      <c r="G5" s="135">
        <v>0.44190000000000002</v>
      </c>
      <c r="H5" s="132">
        <v>456000</v>
      </c>
      <c r="I5" s="132">
        <v>0</v>
      </c>
      <c r="J5" s="134" t="s">
        <v>451</v>
      </c>
      <c r="K5" s="142" t="s">
        <v>455</v>
      </c>
    </row>
    <row r="6" spans="1:11" x14ac:dyDescent="0.2">
      <c r="A6" s="138">
        <v>4</v>
      </c>
      <c r="B6" s="133" t="s">
        <v>458</v>
      </c>
      <c r="C6" s="134" t="s">
        <v>459</v>
      </c>
      <c r="D6" s="132">
        <v>38400</v>
      </c>
      <c r="E6" s="132">
        <v>0</v>
      </c>
      <c r="F6" s="132">
        <v>38400</v>
      </c>
      <c r="G6" s="135">
        <v>0.37209999999999999</v>
      </c>
      <c r="H6" s="132">
        <v>384000</v>
      </c>
      <c r="I6" s="132">
        <v>0</v>
      </c>
      <c r="J6" s="134" t="s">
        <v>451</v>
      </c>
      <c r="K6" s="142" t="s">
        <v>455</v>
      </c>
    </row>
    <row r="7" spans="1:11" x14ac:dyDescent="0.2">
      <c r="A7" s="138">
        <v>5</v>
      </c>
      <c r="B7" s="133" t="s">
        <v>460</v>
      </c>
      <c r="C7" s="134" t="s">
        <v>461</v>
      </c>
      <c r="D7" s="132">
        <v>33600</v>
      </c>
      <c r="E7" s="132">
        <v>0</v>
      </c>
      <c r="F7" s="132">
        <v>33600</v>
      </c>
      <c r="G7" s="135">
        <v>0.3256</v>
      </c>
      <c r="H7" s="132">
        <v>336000</v>
      </c>
      <c r="I7" s="132">
        <v>0</v>
      </c>
      <c r="J7" s="134" t="s">
        <v>451</v>
      </c>
      <c r="K7" s="142" t="s">
        <v>452</v>
      </c>
    </row>
    <row r="8" spans="1:11" x14ac:dyDescent="0.2">
      <c r="A8" s="138">
        <v>6</v>
      </c>
      <c r="B8" s="133" t="s">
        <v>462</v>
      </c>
      <c r="C8" s="134" t="s">
        <v>463</v>
      </c>
      <c r="D8" s="132">
        <v>33300</v>
      </c>
      <c r="E8" s="132">
        <v>0</v>
      </c>
      <c r="F8" s="132">
        <v>33300</v>
      </c>
      <c r="G8" s="135">
        <v>0.32269999999999999</v>
      </c>
      <c r="H8" s="132">
        <v>333000</v>
      </c>
      <c r="I8" s="132">
        <v>0</v>
      </c>
      <c r="J8" s="134" t="s">
        <v>451</v>
      </c>
      <c r="K8" s="142" t="s">
        <v>464</v>
      </c>
    </row>
    <row r="9" spans="1:11" x14ac:dyDescent="0.2">
      <c r="A9" s="138">
        <v>7</v>
      </c>
      <c r="B9" s="133" t="s">
        <v>465</v>
      </c>
      <c r="C9" s="134" t="s">
        <v>466</v>
      </c>
      <c r="D9" s="132">
        <v>32000</v>
      </c>
      <c r="E9" s="132">
        <v>0</v>
      </c>
      <c r="F9" s="132">
        <v>32000</v>
      </c>
      <c r="G9" s="135">
        <v>0.31009999999999999</v>
      </c>
      <c r="H9" s="132">
        <v>320000</v>
      </c>
      <c r="I9" s="132">
        <v>0</v>
      </c>
      <c r="J9" s="134" t="s">
        <v>451</v>
      </c>
      <c r="K9" s="142" t="s">
        <v>452</v>
      </c>
    </row>
    <row r="10" spans="1:11" x14ac:dyDescent="0.2">
      <c r="A10" s="138">
        <v>8</v>
      </c>
      <c r="B10" s="133" t="s">
        <v>467</v>
      </c>
      <c r="C10" s="134" t="s">
        <v>468</v>
      </c>
      <c r="D10" s="132">
        <v>26400</v>
      </c>
      <c r="E10" s="132">
        <v>0</v>
      </c>
      <c r="F10" s="132">
        <v>26400</v>
      </c>
      <c r="G10" s="135">
        <v>0.25580000000000003</v>
      </c>
      <c r="H10" s="132">
        <v>264000</v>
      </c>
      <c r="I10" s="132">
        <v>0</v>
      </c>
      <c r="J10" s="134" t="s">
        <v>451</v>
      </c>
      <c r="K10" s="142" t="s">
        <v>452</v>
      </c>
    </row>
    <row r="11" spans="1:11" x14ac:dyDescent="0.2">
      <c r="A11" s="138">
        <v>9</v>
      </c>
      <c r="B11" s="133" t="s">
        <v>469</v>
      </c>
      <c r="C11" s="134" t="s">
        <v>470</v>
      </c>
      <c r="D11" s="132">
        <v>26400</v>
      </c>
      <c r="E11" s="132">
        <v>0</v>
      </c>
      <c r="F11" s="132">
        <v>26400</v>
      </c>
      <c r="G11" s="135">
        <v>0.25580000000000003</v>
      </c>
      <c r="H11" s="132">
        <v>264000</v>
      </c>
      <c r="I11" s="132">
        <v>0</v>
      </c>
      <c r="J11" s="134" t="s">
        <v>451</v>
      </c>
      <c r="K11" s="142" t="s">
        <v>455</v>
      </c>
    </row>
    <row r="12" spans="1:11" x14ac:dyDescent="0.2">
      <c r="A12" s="138">
        <v>10</v>
      </c>
      <c r="B12" s="133" t="s">
        <v>471</v>
      </c>
      <c r="C12" s="134" t="s">
        <v>472</v>
      </c>
      <c r="D12" s="132">
        <v>24000</v>
      </c>
      <c r="E12" s="132">
        <v>0</v>
      </c>
      <c r="F12" s="132">
        <v>24000</v>
      </c>
      <c r="G12" s="135">
        <v>0.2326</v>
      </c>
      <c r="H12" s="132">
        <v>240000</v>
      </c>
      <c r="I12" s="132">
        <v>0</v>
      </c>
      <c r="J12" s="134" t="s">
        <v>451</v>
      </c>
      <c r="K12" s="142" t="s">
        <v>455</v>
      </c>
    </row>
    <row r="13" spans="1:11" x14ac:dyDescent="0.2">
      <c r="A13" s="138">
        <v>11</v>
      </c>
      <c r="B13" s="133" t="s">
        <v>473</v>
      </c>
      <c r="C13" s="134" t="s">
        <v>474</v>
      </c>
      <c r="D13" s="132">
        <v>23323</v>
      </c>
      <c r="E13" s="132">
        <v>0</v>
      </c>
      <c r="F13" s="132">
        <v>23323</v>
      </c>
      <c r="G13" s="135">
        <v>0.22600000000000001</v>
      </c>
      <c r="H13" s="132">
        <v>233230</v>
      </c>
      <c r="I13" s="132">
        <v>0</v>
      </c>
      <c r="J13" s="134" t="s">
        <v>451</v>
      </c>
      <c r="K13" s="142" t="s">
        <v>452</v>
      </c>
    </row>
    <row r="14" spans="1:11" x14ac:dyDescent="0.2">
      <c r="A14" s="138">
        <v>12</v>
      </c>
      <c r="B14" s="133" t="s">
        <v>475</v>
      </c>
      <c r="C14" s="134" t="s">
        <v>476</v>
      </c>
      <c r="D14" s="132">
        <v>22000</v>
      </c>
      <c r="E14" s="132">
        <v>0</v>
      </c>
      <c r="F14" s="132">
        <v>22000</v>
      </c>
      <c r="G14" s="135">
        <v>0.2132</v>
      </c>
      <c r="H14" s="132">
        <v>220000</v>
      </c>
      <c r="I14" s="132">
        <v>0</v>
      </c>
      <c r="J14" s="134" t="s">
        <v>451</v>
      </c>
      <c r="K14" s="142" t="s">
        <v>455</v>
      </c>
    </row>
    <row r="15" spans="1:11" x14ac:dyDescent="0.2">
      <c r="A15" s="139"/>
      <c r="B15" s="140" t="s">
        <v>38</v>
      </c>
      <c r="C15" s="140"/>
      <c r="D15" s="140"/>
      <c r="E15" s="140"/>
      <c r="F15" s="140">
        <v>501823</v>
      </c>
      <c r="G15" s="140">
        <v>4.8625999999999996</v>
      </c>
      <c r="H15" s="140">
        <v>5018230</v>
      </c>
      <c r="I15" s="140">
        <v>0</v>
      </c>
      <c r="J15" s="140"/>
      <c r="K15" s="144"/>
    </row>
  </sheetData>
  <mergeCells count="1">
    <mergeCell ref="A1:H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sqref="A1:K6"/>
    </sheetView>
  </sheetViews>
  <sheetFormatPr defaultRowHeight="12.75" x14ac:dyDescent="0.2"/>
  <cols>
    <col min="1" max="1" width="6.5" bestFit="1" customWidth="1"/>
    <col min="2" max="2" width="24.5" bestFit="1" customWidth="1"/>
    <col min="3" max="3" width="29.66406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7" bestFit="1" customWidth="1"/>
    <col min="11" max="11" width="57.5" bestFit="1" customWidth="1"/>
  </cols>
  <sheetData>
    <row r="1" spans="1:11" s="61" customFormat="1" x14ac:dyDescent="0.2">
      <c r="A1" s="137" t="s">
        <v>249</v>
      </c>
      <c r="B1" s="131" t="s">
        <v>250</v>
      </c>
      <c r="C1" s="131"/>
      <c r="D1" s="131"/>
      <c r="E1" s="131"/>
      <c r="F1" s="131"/>
      <c r="G1" s="131"/>
      <c r="H1" s="131"/>
      <c r="I1" s="131"/>
      <c r="J1" s="131"/>
      <c r="K1" s="131"/>
    </row>
    <row r="2" spans="1:11" s="61" customFormat="1" x14ac:dyDescent="0.2">
      <c r="A2" s="137" t="s">
        <v>265</v>
      </c>
      <c r="B2" s="131" t="s">
        <v>266</v>
      </c>
      <c r="C2" s="131" t="s">
        <v>267</v>
      </c>
      <c r="D2" s="131" t="s">
        <v>268</v>
      </c>
      <c r="E2" s="131" t="s">
        <v>269</v>
      </c>
      <c r="F2" s="131" t="s">
        <v>270</v>
      </c>
      <c r="G2" s="131" t="s">
        <v>271</v>
      </c>
      <c r="H2" s="131" t="s">
        <v>272</v>
      </c>
      <c r="I2" s="131" t="s">
        <v>273</v>
      </c>
      <c r="J2" s="131" t="s">
        <v>274</v>
      </c>
      <c r="K2" s="131" t="s">
        <v>66</v>
      </c>
    </row>
    <row r="3" spans="1:11" x14ac:dyDescent="0.2">
      <c r="A3" s="138">
        <v>1</v>
      </c>
      <c r="B3" s="133" t="s">
        <v>477</v>
      </c>
      <c r="C3" s="134" t="s">
        <v>478</v>
      </c>
      <c r="D3" s="132">
        <v>55700</v>
      </c>
      <c r="E3" s="132">
        <v>0</v>
      </c>
      <c r="F3" s="132">
        <v>55700</v>
      </c>
      <c r="G3" s="135">
        <v>0.53969999999999996</v>
      </c>
      <c r="H3" s="132">
        <v>557000</v>
      </c>
      <c r="I3" s="132">
        <v>0</v>
      </c>
      <c r="J3" s="134" t="s">
        <v>479</v>
      </c>
      <c r="K3" s="134" t="s">
        <v>464</v>
      </c>
    </row>
    <row r="4" spans="1:11" x14ac:dyDescent="0.2">
      <c r="A4" s="138">
        <v>2</v>
      </c>
      <c r="B4" s="133" t="s">
        <v>480</v>
      </c>
      <c r="C4" s="134" t="s">
        <v>481</v>
      </c>
      <c r="D4" s="132">
        <v>2000</v>
      </c>
      <c r="E4" s="132">
        <v>0</v>
      </c>
      <c r="F4" s="132">
        <v>2000</v>
      </c>
      <c r="G4" s="135">
        <v>1.9400000000000001E-2</v>
      </c>
      <c r="H4" s="132">
        <v>20000</v>
      </c>
      <c r="I4" s="132">
        <v>0</v>
      </c>
      <c r="J4" s="134" t="s">
        <v>479</v>
      </c>
      <c r="K4" s="134" t="s">
        <v>455</v>
      </c>
    </row>
    <row r="5" spans="1:11" x14ac:dyDescent="0.2">
      <c r="A5" s="138">
        <v>3</v>
      </c>
      <c r="B5" s="133" t="s">
        <v>482</v>
      </c>
      <c r="C5" s="134" t="s">
        <v>483</v>
      </c>
      <c r="D5" s="132">
        <v>1000</v>
      </c>
      <c r="E5" s="132">
        <v>0</v>
      </c>
      <c r="F5" s="132">
        <v>1000</v>
      </c>
      <c r="G5" s="135">
        <v>9.7000000000000003E-3</v>
      </c>
      <c r="H5" s="132">
        <v>10000</v>
      </c>
      <c r="I5" s="132">
        <v>0</v>
      </c>
      <c r="J5" s="134" t="s">
        <v>479</v>
      </c>
      <c r="K5" s="134" t="s">
        <v>464</v>
      </c>
    </row>
    <row r="6" spans="1:11" x14ac:dyDescent="0.2">
      <c r="A6" s="139"/>
      <c r="B6" s="140" t="s">
        <v>38</v>
      </c>
      <c r="C6" s="140"/>
      <c r="D6" s="140"/>
      <c r="E6" s="140"/>
      <c r="F6" s="140">
        <v>58700</v>
      </c>
      <c r="G6" s="140">
        <v>0.56879999999999997</v>
      </c>
      <c r="H6" s="140">
        <v>587000</v>
      </c>
      <c r="I6" s="140">
        <v>0</v>
      </c>
      <c r="J6" s="140"/>
      <c r="K6" s="14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35" workbookViewId="0">
      <selection activeCell="A55" sqref="A55:E57"/>
    </sheetView>
  </sheetViews>
  <sheetFormatPr defaultRowHeight="12.75" x14ac:dyDescent="0.2"/>
  <cols>
    <col min="1" max="1" width="27" customWidth="1"/>
    <col min="2" max="2" width="23.1640625" customWidth="1"/>
    <col min="3" max="3" width="19.33203125" customWidth="1"/>
    <col min="4" max="4" width="26.6640625" customWidth="1"/>
    <col min="5" max="5" width="23.33203125" customWidth="1"/>
  </cols>
  <sheetData>
    <row r="1" spans="1:5" x14ac:dyDescent="0.2">
      <c r="A1" s="270" t="s">
        <v>142</v>
      </c>
      <c r="B1" s="270"/>
      <c r="C1" s="270"/>
      <c r="D1" s="270"/>
      <c r="E1" s="270"/>
    </row>
    <row r="2" spans="1:5" x14ac:dyDescent="0.2">
      <c r="A2" s="270"/>
      <c r="B2" s="270"/>
      <c r="C2" s="270"/>
      <c r="D2" s="270"/>
      <c r="E2" s="270"/>
    </row>
    <row r="3" spans="1:5" ht="15.75" x14ac:dyDescent="0.2">
      <c r="A3" s="259" t="s">
        <v>484</v>
      </c>
      <c r="B3" s="259"/>
      <c r="C3" s="259"/>
      <c r="D3" s="259"/>
      <c r="E3" s="259"/>
    </row>
    <row r="4" spans="1:5" ht="16.5" thickBot="1" x14ac:dyDescent="0.25">
      <c r="A4" s="259" t="s">
        <v>485</v>
      </c>
      <c r="B4" s="259"/>
      <c r="C4" s="259"/>
      <c r="D4" s="259"/>
      <c r="E4" s="259"/>
    </row>
    <row r="5" spans="1:5" x14ac:dyDescent="0.2">
      <c r="A5" s="148" t="s">
        <v>486</v>
      </c>
      <c r="B5" s="149" t="s">
        <v>487</v>
      </c>
      <c r="C5" s="149" t="s">
        <v>488</v>
      </c>
      <c r="D5" s="149" t="s">
        <v>489</v>
      </c>
      <c r="E5" s="153" t="s">
        <v>490</v>
      </c>
    </row>
    <row r="6" spans="1:5" x14ac:dyDescent="0.2">
      <c r="A6" s="157" t="s">
        <v>491</v>
      </c>
      <c r="B6" s="158"/>
      <c r="C6" s="158"/>
      <c r="D6" s="158" t="s">
        <v>491</v>
      </c>
      <c r="E6" s="159"/>
    </row>
    <row r="7" spans="1:5" x14ac:dyDescent="0.2">
      <c r="A7" s="160">
        <v>1</v>
      </c>
      <c r="B7" s="161">
        <v>2</v>
      </c>
      <c r="C7" s="161">
        <v>3</v>
      </c>
      <c r="D7" s="161">
        <v>4</v>
      </c>
      <c r="E7" s="162">
        <v>5</v>
      </c>
    </row>
    <row r="8" spans="1:5" x14ac:dyDescent="0.2">
      <c r="A8" s="147" t="s">
        <v>492</v>
      </c>
      <c r="B8" s="145">
        <v>2971</v>
      </c>
      <c r="C8" s="146">
        <v>89.76</v>
      </c>
      <c r="D8" s="146">
        <v>2032770</v>
      </c>
      <c r="E8" s="155">
        <v>1.97</v>
      </c>
    </row>
    <row r="9" spans="1:5" x14ac:dyDescent="0.2">
      <c r="A9" s="147" t="s">
        <v>493</v>
      </c>
      <c r="B9" s="145">
        <v>98</v>
      </c>
      <c r="C9" s="146">
        <v>2.96</v>
      </c>
      <c r="D9" s="146">
        <v>762780</v>
      </c>
      <c r="E9" s="155">
        <v>0.74</v>
      </c>
    </row>
    <row r="10" spans="1:5" x14ac:dyDescent="0.2">
      <c r="A10" s="147" t="s">
        <v>494</v>
      </c>
      <c r="B10" s="145">
        <v>64</v>
      </c>
      <c r="C10" s="146">
        <v>1.93</v>
      </c>
      <c r="D10" s="146">
        <v>986180</v>
      </c>
      <c r="E10" s="155">
        <v>0.96</v>
      </c>
    </row>
    <row r="11" spans="1:5" x14ac:dyDescent="0.2">
      <c r="A11" s="147" t="s">
        <v>495</v>
      </c>
      <c r="B11" s="145">
        <v>82</v>
      </c>
      <c r="C11" s="146">
        <v>2.48</v>
      </c>
      <c r="D11" s="146">
        <v>1988100</v>
      </c>
      <c r="E11" s="155">
        <v>1.93</v>
      </c>
    </row>
    <row r="12" spans="1:5" x14ac:dyDescent="0.2">
      <c r="A12" s="147" t="s">
        <v>496</v>
      </c>
      <c r="B12" s="145">
        <v>11</v>
      </c>
      <c r="C12" s="146">
        <v>0.33</v>
      </c>
      <c r="D12" s="146">
        <v>385030</v>
      </c>
      <c r="E12" s="155">
        <v>0.37</v>
      </c>
    </row>
    <row r="13" spans="1:5" x14ac:dyDescent="0.2">
      <c r="A13" s="147" t="s">
        <v>497</v>
      </c>
      <c r="B13" s="145">
        <v>22</v>
      </c>
      <c r="C13" s="146">
        <v>0.66</v>
      </c>
      <c r="D13" s="146">
        <v>1032660</v>
      </c>
      <c r="E13" s="155">
        <v>1</v>
      </c>
    </row>
    <row r="14" spans="1:5" x14ac:dyDescent="0.2">
      <c r="A14" s="147" t="s">
        <v>498</v>
      </c>
      <c r="B14" s="145">
        <v>24</v>
      </c>
      <c r="C14" s="146">
        <v>0.73</v>
      </c>
      <c r="D14" s="146">
        <v>1946800</v>
      </c>
      <c r="E14" s="155">
        <v>1.89</v>
      </c>
    </row>
    <row r="15" spans="1:5" x14ac:dyDescent="0.2">
      <c r="A15" s="147" t="s">
        <v>499</v>
      </c>
      <c r="B15" s="145">
        <v>38</v>
      </c>
      <c r="C15" s="146">
        <v>1.1499999999999999</v>
      </c>
      <c r="D15" s="146">
        <v>94065680</v>
      </c>
      <c r="E15" s="155">
        <v>91.15</v>
      </c>
    </row>
    <row r="16" spans="1:5" ht="13.5" thickBot="1" x14ac:dyDescent="0.25">
      <c r="A16" s="150" t="s">
        <v>500</v>
      </c>
      <c r="B16" s="151">
        <v>3310</v>
      </c>
      <c r="C16" s="152">
        <v>100</v>
      </c>
      <c r="D16" s="152">
        <v>103200000</v>
      </c>
      <c r="E16" s="156">
        <v>100</v>
      </c>
    </row>
    <row r="20" spans="1:5" ht="13.5" thickBot="1" x14ac:dyDescent="0.25"/>
    <row r="21" spans="1:5" x14ac:dyDescent="0.2">
      <c r="A21" s="271" t="s">
        <v>501</v>
      </c>
      <c r="B21" s="272"/>
      <c r="C21" s="272"/>
      <c r="D21" s="272"/>
      <c r="E21" s="273"/>
    </row>
    <row r="22" spans="1:5" x14ac:dyDescent="0.2">
      <c r="A22" s="160" t="s">
        <v>502</v>
      </c>
      <c r="B22" s="161" t="s">
        <v>487</v>
      </c>
      <c r="C22" s="161" t="s">
        <v>488</v>
      </c>
      <c r="D22" s="161" t="s">
        <v>503</v>
      </c>
      <c r="E22" s="162" t="s">
        <v>504</v>
      </c>
    </row>
    <row r="23" spans="1:5" x14ac:dyDescent="0.2">
      <c r="A23" s="157">
        <v>1</v>
      </c>
      <c r="B23" s="158">
        <v>2</v>
      </c>
      <c r="C23" s="158">
        <v>3</v>
      </c>
      <c r="D23" s="158">
        <v>4</v>
      </c>
      <c r="E23" s="159">
        <v>5</v>
      </c>
    </row>
    <row r="24" spans="1:5" x14ac:dyDescent="0.2">
      <c r="A24" s="147" t="s">
        <v>505</v>
      </c>
      <c r="B24" s="145">
        <v>2971</v>
      </c>
      <c r="C24" s="146">
        <v>89.76</v>
      </c>
      <c r="D24" s="146">
        <v>203277</v>
      </c>
      <c r="E24" s="155">
        <v>1.97</v>
      </c>
    </row>
    <row r="25" spans="1:5" x14ac:dyDescent="0.2">
      <c r="A25" s="147" t="s">
        <v>506</v>
      </c>
      <c r="B25" s="145">
        <v>98</v>
      </c>
      <c r="C25" s="146">
        <v>2.96</v>
      </c>
      <c r="D25" s="146">
        <v>76278</v>
      </c>
      <c r="E25" s="155">
        <v>0.74</v>
      </c>
    </row>
    <row r="26" spans="1:5" x14ac:dyDescent="0.2">
      <c r="A26" s="147" t="s">
        <v>507</v>
      </c>
      <c r="B26" s="145">
        <v>64</v>
      </c>
      <c r="C26" s="146">
        <v>1.93</v>
      </c>
      <c r="D26" s="146">
        <v>98618</v>
      </c>
      <c r="E26" s="155">
        <v>0.96</v>
      </c>
    </row>
    <row r="27" spans="1:5" x14ac:dyDescent="0.2">
      <c r="A27" s="147" t="s">
        <v>508</v>
      </c>
      <c r="B27" s="145">
        <v>82</v>
      </c>
      <c r="C27" s="146">
        <v>2.48</v>
      </c>
      <c r="D27" s="146">
        <v>198810</v>
      </c>
      <c r="E27" s="155">
        <v>1.93</v>
      </c>
    </row>
    <row r="28" spans="1:5" x14ac:dyDescent="0.2">
      <c r="A28" s="147" t="s">
        <v>509</v>
      </c>
      <c r="B28" s="145">
        <v>11</v>
      </c>
      <c r="C28" s="146">
        <v>0.33</v>
      </c>
      <c r="D28" s="146">
        <v>38503</v>
      </c>
      <c r="E28" s="155">
        <v>0.37</v>
      </c>
    </row>
    <row r="29" spans="1:5" x14ac:dyDescent="0.2">
      <c r="A29" s="147" t="s">
        <v>510</v>
      </c>
      <c r="B29" s="145">
        <v>22</v>
      </c>
      <c r="C29" s="146">
        <v>0.66</v>
      </c>
      <c r="D29" s="146">
        <v>103266</v>
      </c>
      <c r="E29" s="155">
        <v>1</v>
      </c>
    </row>
    <row r="30" spans="1:5" x14ac:dyDescent="0.2">
      <c r="A30" s="147" t="s">
        <v>511</v>
      </c>
      <c r="B30" s="145">
        <v>24</v>
      </c>
      <c r="C30" s="146">
        <v>0.73</v>
      </c>
      <c r="D30" s="146">
        <v>194680</v>
      </c>
      <c r="E30" s="155">
        <v>1.89</v>
      </c>
    </row>
    <row r="31" spans="1:5" x14ac:dyDescent="0.2">
      <c r="A31" s="147" t="s">
        <v>512</v>
      </c>
      <c r="B31" s="145">
        <v>38</v>
      </c>
      <c r="C31" s="146">
        <v>1.1499999999999999</v>
      </c>
      <c r="D31" s="146">
        <v>9406568</v>
      </c>
      <c r="E31" s="155">
        <v>91.15</v>
      </c>
    </row>
    <row r="32" spans="1:5" ht="13.5" thickBot="1" x14ac:dyDescent="0.25">
      <c r="A32" s="150" t="s">
        <v>500</v>
      </c>
      <c r="B32" s="151">
        <v>3310</v>
      </c>
      <c r="C32" s="152">
        <v>100</v>
      </c>
      <c r="D32" s="152">
        <v>10320000</v>
      </c>
      <c r="E32" s="156">
        <v>100</v>
      </c>
    </row>
    <row r="36" spans="1:5" ht="13.5" thickBot="1" x14ac:dyDescent="0.25"/>
    <row r="37" spans="1:5" x14ac:dyDescent="0.2">
      <c r="A37" s="271" t="s">
        <v>513</v>
      </c>
      <c r="B37" s="272"/>
      <c r="C37" s="272"/>
      <c r="D37" s="272"/>
      <c r="E37" s="273"/>
    </row>
    <row r="38" spans="1:5" x14ac:dyDescent="0.2">
      <c r="A38" s="160" t="s">
        <v>486</v>
      </c>
      <c r="B38" s="161" t="s">
        <v>487</v>
      </c>
      <c r="C38" s="161" t="s">
        <v>488</v>
      </c>
      <c r="D38" s="161" t="s">
        <v>489</v>
      </c>
      <c r="E38" s="162" t="s">
        <v>490</v>
      </c>
    </row>
    <row r="39" spans="1:5" x14ac:dyDescent="0.2">
      <c r="A39" s="157" t="s">
        <v>491</v>
      </c>
      <c r="B39" s="158"/>
      <c r="C39" s="158"/>
      <c r="D39" s="158" t="s">
        <v>491</v>
      </c>
      <c r="E39" s="159"/>
    </row>
    <row r="40" spans="1:5" x14ac:dyDescent="0.2">
      <c r="A40" s="147">
        <v>1</v>
      </c>
      <c r="B40" s="145">
        <v>2</v>
      </c>
      <c r="C40" s="145">
        <v>3</v>
      </c>
      <c r="D40" s="145">
        <v>4</v>
      </c>
      <c r="E40" s="154">
        <v>5</v>
      </c>
    </row>
    <row r="41" spans="1:5" x14ac:dyDescent="0.2">
      <c r="A41" s="147" t="s">
        <v>492</v>
      </c>
      <c r="B41" s="145">
        <v>3015</v>
      </c>
      <c r="C41" s="146">
        <v>89.79</v>
      </c>
      <c r="D41" s="146">
        <v>2059140</v>
      </c>
      <c r="E41" s="155">
        <v>2</v>
      </c>
    </row>
    <row r="42" spans="1:5" x14ac:dyDescent="0.2">
      <c r="A42" s="147" t="s">
        <v>493</v>
      </c>
      <c r="B42" s="145">
        <v>95</v>
      </c>
      <c r="C42" s="146">
        <v>2.83</v>
      </c>
      <c r="D42" s="146">
        <v>747130</v>
      </c>
      <c r="E42" s="155">
        <v>0.72</v>
      </c>
    </row>
    <row r="43" spans="1:5" x14ac:dyDescent="0.2">
      <c r="A43" s="147" t="s">
        <v>494</v>
      </c>
      <c r="B43" s="145">
        <v>64</v>
      </c>
      <c r="C43" s="146">
        <v>1.91</v>
      </c>
      <c r="D43" s="146">
        <v>991680</v>
      </c>
      <c r="E43" s="155">
        <v>0.96</v>
      </c>
    </row>
    <row r="44" spans="1:5" x14ac:dyDescent="0.2">
      <c r="A44" s="147" t="s">
        <v>495</v>
      </c>
      <c r="B44" s="145">
        <v>86</v>
      </c>
      <c r="C44" s="146">
        <v>2.56</v>
      </c>
      <c r="D44" s="146">
        <v>2075740</v>
      </c>
      <c r="E44" s="155">
        <v>2.0099999999999998</v>
      </c>
    </row>
    <row r="45" spans="1:5" x14ac:dyDescent="0.2">
      <c r="A45" s="147" t="s">
        <v>496</v>
      </c>
      <c r="B45" s="145">
        <v>11</v>
      </c>
      <c r="C45" s="146">
        <v>0.33</v>
      </c>
      <c r="D45" s="146">
        <v>385030</v>
      </c>
      <c r="E45" s="155">
        <v>0.37</v>
      </c>
    </row>
    <row r="46" spans="1:5" x14ac:dyDescent="0.2">
      <c r="A46" s="147" t="s">
        <v>497</v>
      </c>
      <c r="B46" s="145">
        <v>21</v>
      </c>
      <c r="C46" s="146">
        <v>0.63</v>
      </c>
      <c r="D46" s="146">
        <v>989660</v>
      </c>
      <c r="E46" s="155">
        <v>0.96</v>
      </c>
    </row>
    <row r="47" spans="1:5" x14ac:dyDescent="0.2">
      <c r="A47" s="147" t="s">
        <v>498</v>
      </c>
      <c r="B47" s="145">
        <v>26</v>
      </c>
      <c r="C47" s="146">
        <v>0.77</v>
      </c>
      <c r="D47" s="146">
        <v>2055250</v>
      </c>
      <c r="E47" s="155">
        <v>1.99</v>
      </c>
    </row>
    <row r="48" spans="1:5" x14ac:dyDescent="0.2">
      <c r="A48" s="147" t="s">
        <v>499</v>
      </c>
      <c r="B48" s="145">
        <v>40</v>
      </c>
      <c r="C48" s="146">
        <v>1.19</v>
      </c>
      <c r="D48" s="146">
        <v>93896370</v>
      </c>
      <c r="E48" s="155">
        <v>90.98</v>
      </c>
    </row>
    <row r="49" spans="1:5" ht="13.5" thickBot="1" x14ac:dyDescent="0.25">
      <c r="A49" s="150" t="s">
        <v>500</v>
      </c>
      <c r="B49" s="151">
        <v>3358</v>
      </c>
      <c r="C49" s="152">
        <v>100</v>
      </c>
      <c r="D49" s="152">
        <v>103200000</v>
      </c>
      <c r="E49" s="156">
        <v>100</v>
      </c>
    </row>
    <row r="53" spans="1:5" ht="13.5" thickBot="1" x14ac:dyDescent="0.25"/>
    <row r="54" spans="1:5" x14ac:dyDescent="0.2">
      <c r="A54" s="271" t="s">
        <v>514</v>
      </c>
      <c r="B54" s="272"/>
      <c r="C54" s="272"/>
      <c r="D54" s="272"/>
      <c r="E54" s="273"/>
    </row>
    <row r="55" spans="1:5" x14ac:dyDescent="0.2">
      <c r="A55" s="160" t="s">
        <v>502</v>
      </c>
      <c r="B55" s="161" t="s">
        <v>487</v>
      </c>
      <c r="C55" s="161" t="s">
        <v>488</v>
      </c>
      <c r="D55" s="161" t="s">
        <v>515</v>
      </c>
      <c r="E55" s="162" t="s">
        <v>516</v>
      </c>
    </row>
    <row r="56" spans="1:5" x14ac:dyDescent="0.2">
      <c r="A56" s="157">
        <v>1</v>
      </c>
      <c r="B56" s="158">
        <v>2</v>
      </c>
      <c r="C56" s="158">
        <v>3</v>
      </c>
      <c r="D56" s="158">
        <v>4</v>
      </c>
      <c r="E56" s="159">
        <v>5</v>
      </c>
    </row>
    <row r="57" spans="1:5" x14ac:dyDescent="0.2">
      <c r="A57" s="147" t="s">
        <v>505</v>
      </c>
      <c r="B57" s="145">
        <v>3015</v>
      </c>
      <c r="C57" s="146">
        <v>89.79</v>
      </c>
      <c r="D57" s="146">
        <v>205914</v>
      </c>
      <c r="E57" s="155">
        <v>2</v>
      </c>
    </row>
    <row r="58" spans="1:5" x14ac:dyDescent="0.2">
      <c r="A58" s="147" t="s">
        <v>506</v>
      </c>
      <c r="B58" s="145">
        <v>95</v>
      </c>
      <c r="C58" s="146">
        <v>2.83</v>
      </c>
      <c r="D58" s="146">
        <v>74713</v>
      </c>
      <c r="E58" s="155">
        <v>0.72</v>
      </c>
    </row>
    <row r="59" spans="1:5" x14ac:dyDescent="0.2">
      <c r="A59" s="147" t="s">
        <v>507</v>
      </c>
      <c r="B59" s="145">
        <v>64</v>
      </c>
      <c r="C59" s="146">
        <v>1.91</v>
      </c>
      <c r="D59" s="146">
        <v>99168</v>
      </c>
      <c r="E59" s="155">
        <v>0.96</v>
      </c>
    </row>
    <row r="60" spans="1:5" x14ac:dyDescent="0.2">
      <c r="A60" s="147" t="s">
        <v>508</v>
      </c>
      <c r="B60" s="145">
        <v>86</v>
      </c>
      <c r="C60" s="146">
        <v>2.56</v>
      </c>
      <c r="D60" s="146">
        <v>207574</v>
      </c>
      <c r="E60" s="155">
        <v>2.0099999999999998</v>
      </c>
    </row>
    <row r="61" spans="1:5" x14ac:dyDescent="0.2">
      <c r="A61" s="147" t="s">
        <v>509</v>
      </c>
      <c r="B61" s="145">
        <v>11</v>
      </c>
      <c r="C61" s="146">
        <v>0.33</v>
      </c>
      <c r="D61" s="146">
        <v>38503</v>
      </c>
      <c r="E61" s="155">
        <v>0.37</v>
      </c>
    </row>
    <row r="62" spans="1:5" x14ac:dyDescent="0.2">
      <c r="A62" s="147" t="s">
        <v>510</v>
      </c>
      <c r="B62" s="145">
        <v>21</v>
      </c>
      <c r="C62" s="146">
        <v>0.63</v>
      </c>
      <c r="D62" s="146">
        <v>98966</v>
      </c>
      <c r="E62" s="155">
        <v>0.96</v>
      </c>
    </row>
    <row r="63" spans="1:5" x14ac:dyDescent="0.2">
      <c r="A63" s="147" t="s">
        <v>511</v>
      </c>
      <c r="B63" s="145">
        <v>26</v>
      </c>
      <c r="C63" s="146">
        <v>0.77</v>
      </c>
      <c r="D63" s="146">
        <v>205525</v>
      </c>
      <c r="E63" s="155">
        <v>1.99</v>
      </c>
    </row>
    <row r="64" spans="1:5" x14ac:dyDescent="0.2">
      <c r="A64" s="147" t="s">
        <v>512</v>
      </c>
      <c r="B64" s="145">
        <v>40</v>
      </c>
      <c r="C64" s="146">
        <v>1.19</v>
      </c>
      <c r="D64" s="146">
        <v>9389637</v>
      </c>
      <c r="E64" s="155">
        <v>90.98</v>
      </c>
    </row>
    <row r="65" spans="1:5" ht="13.5" thickBot="1" x14ac:dyDescent="0.25">
      <c r="A65" s="150" t="s">
        <v>500</v>
      </c>
      <c r="B65" s="151">
        <v>3358</v>
      </c>
      <c r="C65" s="152">
        <v>100</v>
      </c>
      <c r="D65" s="152">
        <v>10320000</v>
      </c>
      <c r="E65" s="156">
        <v>100</v>
      </c>
    </row>
  </sheetData>
  <mergeCells count="6">
    <mergeCell ref="A54:E54"/>
    <mergeCell ref="A1:E2"/>
    <mergeCell ref="A3:E3"/>
    <mergeCell ref="A4:E4"/>
    <mergeCell ref="A21:E21"/>
    <mergeCell ref="A37:E3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sqref="A1:M34"/>
    </sheetView>
  </sheetViews>
  <sheetFormatPr defaultRowHeight="12.75" x14ac:dyDescent="0.2"/>
  <cols>
    <col min="1" max="1" width="6.5" bestFit="1" customWidth="1"/>
    <col min="2" max="2" width="25.5" bestFit="1" customWidth="1"/>
    <col min="3" max="3" width="34.832031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15.5" bestFit="1" customWidth="1"/>
    <col min="11" max="11" width="22.83203125" bestFit="1" customWidth="1"/>
  </cols>
  <sheetData>
    <row r="1" spans="1:13" s="61" customFormat="1" x14ac:dyDescent="0.2">
      <c r="A1" s="163" t="s">
        <v>230</v>
      </c>
      <c r="B1" s="164" t="s">
        <v>517</v>
      </c>
      <c r="C1" s="164"/>
      <c r="D1" s="164"/>
      <c r="E1" s="164"/>
      <c r="F1" s="164"/>
      <c r="G1" s="164"/>
      <c r="H1" s="164"/>
      <c r="I1" s="164"/>
      <c r="J1" s="164"/>
      <c r="K1" s="164"/>
      <c r="L1" s="164"/>
      <c r="M1" s="165"/>
    </row>
    <row r="2" spans="1:13" s="61" customFormat="1" x14ac:dyDescent="0.2">
      <c r="A2" s="163" t="s">
        <v>265</v>
      </c>
      <c r="B2" s="164" t="s">
        <v>266</v>
      </c>
      <c r="C2" s="164" t="s">
        <v>267</v>
      </c>
      <c r="D2" s="164" t="s">
        <v>268</v>
      </c>
      <c r="E2" s="164" t="s">
        <v>269</v>
      </c>
      <c r="F2" s="164" t="s">
        <v>270</v>
      </c>
      <c r="G2" s="164" t="s">
        <v>271</v>
      </c>
      <c r="H2" s="164" t="s">
        <v>272</v>
      </c>
      <c r="I2" s="164" t="s">
        <v>273</v>
      </c>
      <c r="J2" s="164" t="s">
        <v>517</v>
      </c>
      <c r="K2" s="164" t="s">
        <v>518</v>
      </c>
      <c r="L2" s="164"/>
      <c r="M2" s="165"/>
    </row>
    <row r="3" spans="1:13" x14ac:dyDescent="0.2">
      <c r="A3" s="166">
        <v>1</v>
      </c>
      <c r="B3" s="167" t="s">
        <v>469</v>
      </c>
      <c r="C3" s="168" t="s">
        <v>470</v>
      </c>
      <c r="D3" s="169">
        <v>26400</v>
      </c>
      <c r="E3" s="169">
        <v>0</v>
      </c>
      <c r="F3" s="169">
        <v>26400</v>
      </c>
      <c r="G3" s="170">
        <v>0.25580000000000003</v>
      </c>
      <c r="H3" s="171">
        <v>264000</v>
      </c>
      <c r="I3" s="169">
        <v>0</v>
      </c>
      <c r="J3" s="168">
        <v>26400</v>
      </c>
      <c r="K3" s="167" t="s">
        <v>519</v>
      </c>
      <c r="L3" s="168"/>
      <c r="M3" s="172"/>
    </row>
    <row r="4" spans="1:13" x14ac:dyDescent="0.2">
      <c r="A4" s="166">
        <v>2</v>
      </c>
      <c r="B4" s="167" t="s">
        <v>350</v>
      </c>
      <c r="C4" s="168" t="s">
        <v>351</v>
      </c>
      <c r="D4" s="169">
        <v>9600</v>
      </c>
      <c r="E4" s="169">
        <v>0</v>
      </c>
      <c r="F4" s="169">
        <v>9600</v>
      </c>
      <c r="G4" s="170">
        <v>9.2999999999999999E-2</v>
      </c>
      <c r="H4" s="171">
        <v>96000</v>
      </c>
      <c r="I4" s="169">
        <v>0</v>
      </c>
      <c r="J4" s="168">
        <v>9600</v>
      </c>
      <c r="K4" s="167" t="s">
        <v>520</v>
      </c>
      <c r="L4" s="168"/>
      <c r="M4" s="172"/>
    </row>
    <row r="5" spans="1:13" x14ac:dyDescent="0.2">
      <c r="A5" s="166">
        <v>3</v>
      </c>
      <c r="B5" s="167" t="s">
        <v>521</v>
      </c>
      <c r="C5" s="168" t="s">
        <v>522</v>
      </c>
      <c r="D5" s="169">
        <v>7739</v>
      </c>
      <c r="E5" s="169">
        <v>0</v>
      </c>
      <c r="F5" s="169">
        <v>7739</v>
      </c>
      <c r="G5" s="170">
        <v>7.4999999999999997E-2</v>
      </c>
      <c r="H5" s="171">
        <v>77390</v>
      </c>
      <c r="I5" s="169">
        <v>0</v>
      </c>
      <c r="J5" s="168">
        <v>7739</v>
      </c>
      <c r="K5" s="167" t="s">
        <v>523</v>
      </c>
      <c r="L5" s="168"/>
      <c r="M5" s="172"/>
    </row>
    <row r="6" spans="1:13" x14ac:dyDescent="0.2">
      <c r="A6" s="166">
        <v>4</v>
      </c>
      <c r="B6" s="167" t="s">
        <v>524</v>
      </c>
      <c r="C6" s="168" t="s">
        <v>525</v>
      </c>
      <c r="D6" s="169">
        <v>4800</v>
      </c>
      <c r="E6" s="169">
        <v>0</v>
      </c>
      <c r="F6" s="169">
        <v>4800</v>
      </c>
      <c r="G6" s="170">
        <v>4.65E-2</v>
      </c>
      <c r="H6" s="171">
        <v>48000</v>
      </c>
      <c r="I6" s="169">
        <v>0</v>
      </c>
      <c r="J6" s="168">
        <v>4800</v>
      </c>
      <c r="K6" s="167" t="s">
        <v>526</v>
      </c>
      <c r="L6" s="168"/>
      <c r="M6" s="172"/>
    </row>
    <row r="7" spans="1:13" x14ac:dyDescent="0.2">
      <c r="A7" s="166">
        <v>5</v>
      </c>
      <c r="B7" s="167" t="s">
        <v>527</v>
      </c>
      <c r="C7" s="168" t="s">
        <v>528</v>
      </c>
      <c r="D7" s="169">
        <v>4800</v>
      </c>
      <c r="E7" s="169">
        <v>0</v>
      </c>
      <c r="F7" s="169">
        <v>4800</v>
      </c>
      <c r="G7" s="170">
        <v>4.65E-2</v>
      </c>
      <c r="H7" s="171">
        <v>48000</v>
      </c>
      <c r="I7" s="169">
        <v>0</v>
      </c>
      <c r="J7" s="168">
        <v>4800</v>
      </c>
      <c r="K7" s="167" t="s">
        <v>529</v>
      </c>
      <c r="L7" s="168"/>
      <c r="M7" s="172"/>
    </row>
    <row r="8" spans="1:13" x14ac:dyDescent="0.2">
      <c r="A8" s="166">
        <v>6</v>
      </c>
      <c r="B8" s="167" t="s">
        <v>530</v>
      </c>
      <c r="C8" s="168" t="s">
        <v>531</v>
      </c>
      <c r="D8" s="169">
        <v>4800</v>
      </c>
      <c r="E8" s="169">
        <v>0</v>
      </c>
      <c r="F8" s="169">
        <v>4800</v>
      </c>
      <c r="G8" s="170">
        <v>4.65E-2</v>
      </c>
      <c r="H8" s="171">
        <v>48000</v>
      </c>
      <c r="I8" s="169">
        <v>0</v>
      </c>
      <c r="J8" s="168">
        <v>4800</v>
      </c>
      <c r="K8" s="167" t="s">
        <v>532</v>
      </c>
      <c r="L8" s="168"/>
      <c r="M8" s="172"/>
    </row>
    <row r="9" spans="1:13" x14ac:dyDescent="0.2">
      <c r="A9" s="166">
        <v>7</v>
      </c>
      <c r="B9" s="167" t="s">
        <v>354</v>
      </c>
      <c r="C9" s="168" t="s">
        <v>355</v>
      </c>
      <c r="D9" s="169">
        <v>4800</v>
      </c>
      <c r="E9" s="169">
        <v>0</v>
      </c>
      <c r="F9" s="169">
        <v>4800</v>
      </c>
      <c r="G9" s="170">
        <v>4.65E-2</v>
      </c>
      <c r="H9" s="171">
        <v>48000</v>
      </c>
      <c r="I9" s="169">
        <v>0</v>
      </c>
      <c r="J9" s="168">
        <v>4800</v>
      </c>
      <c r="K9" s="167" t="s">
        <v>533</v>
      </c>
      <c r="L9" s="168"/>
      <c r="M9" s="172"/>
    </row>
    <row r="10" spans="1:13" x14ac:dyDescent="0.2">
      <c r="A10" s="166">
        <v>8</v>
      </c>
      <c r="B10" s="167" t="s">
        <v>534</v>
      </c>
      <c r="C10" s="168" t="s">
        <v>535</v>
      </c>
      <c r="D10" s="169">
        <v>3300</v>
      </c>
      <c r="E10" s="169">
        <v>0</v>
      </c>
      <c r="F10" s="169">
        <v>3300</v>
      </c>
      <c r="G10" s="170">
        <v>3.2000000000000001E-2</v>
      </c>
      <c r="H10" s="171">
        <v>33000</v>
      </c>
      <c r="I10" s="169">
        <v>0</v>
      </c>
      <c r="J10" s="168">
        <v>3300</v>
      </c>
      <c r="K10" s="167" t="s">
        <v>536</v>
      </c>
      <c r="L10" s="168"/>
      <c r="M10" s="172"/>
    </row>
    <row r="11" spans="1:13" x14ac:dyDescent="0.2">
      <c r="A11" s="166">
        <v>9</v>
      </c>
      <c r="B11" s="167" t="s">
        <v>537</v>
      </c>
      <c r="C11" s="168" t="s">
        <v>538</v>
      </c>
      <c r="D11" s="169">
        <v>2600</v>
      </c>
      <c r="E11" s="169">
        <v>0</v>
      </c>
      <c r="F11" s="169">
        <v>2600</v>
      </c>
      <c r="G11" s="170">
        <v>2.52E-2</v>
      </c>
      <c r="H11" s="171">
        <v>26000</v>
      </c>
      <c r="I11" s="169">
        <v>0</v>
      </c>
      <c r="J11" s="168">
        <v>2600</v>
      </c>
      <c r="K11" s="167" t="s">
        <v>539</v>
      </c>
      <c r="L11" s="168"/>
      <c r="M11" s="172"/>
    </row>
    <row r="12" spans="1:13" x14ac:dyDescent="0.2">
      <c r="A12" s="166">
        <v>10</v>
      </c>
      <c r="B12" s="167" t="s">
        <v>540</v>
      </c>
      <c r="C12" s="168" t="s">
        <v>541</v>
      </c>
      <c r="D12" s="169">
        <v>2400</v>
      </c>
      <c r="E12" s="169">
        <v>0</v>
      </c>
      <c r="F12" s="169">
        <v>2400</v>
      </c>
      <c r="G12" s="170">
        <v>2.3300000000000001E-2</v>
      </c>
      <c r="H12" s="171">
        <v>24000</v>
      </c>
      <c r="I12" s="169">
        <v>0</v>
      </c>
      <c r="J12" s="168">
        <v>2400</v>
      </c>
      <c r="K12" s="167" t="s">
        <v>542</v>
      </c>
      <c r="L12" s="168"/>
      <c r="M12" s="172"/>
    </row>
    <row r="13" spans="1:13" x14ac:dyDescent="0.2">
      <c r="A13" s="166">
        <v>11</v>
      </c>
      <c r="B13" s="167" t="s">
        <v>543</v>
      </c>
      <c r="C13" s="168" t="s">
        <v>544</v>
      </c>
      <c r="D13" s="169">
        <v>2400</v>
      </c>
      <c r="E13" s="169">
        <v>0</v>
      </c>
      <c r="F13" s="169">
        <v>2400</v>
      </c>
      <c r="G13" s="170">
        <v>2.3300000000000001E-2</v>
      </c>
      <c r="H13" s="171">
        <v>24000</v>
      </c>
      <c r="I13" s="169">
        <v>0</v>
      </c>
      <c r="J13" s="168">
        <v>2400</v>
      </c>
      <c r="K13" s="167" t="s">
        <v>545</v>
      </c>
      <c r="L13" s="168"/>
      <c r="M13" s="172"/>
    </row>
    <row r="14" spans="1:13" x14ac:dyDescent="0.2">
      <c r="A14" s="166">
        <v>12</v>
      </c>
      <c r="B14" s="167" t="s">
        <v>546</v>
      </c>
      <c r="C14" s="168" t="s">
        <v>547</v>
      </c>
      <c r="D14" s="169">
        <v>2400</v>
      </c>
      <c r="E14" s="169">
        <v>0</v>
      </c>
      <c r="F14" s="169">
        <v>2400</v>
      </c>
      <c r="G14" s="170">
        <v>2.3300000000000001E-2</v>
      </c>
      <c r="H14" s="171">
        <v>24000</v>
      </c>
      <c r="I14" s="169">
        <v>0</v>
      </c>
      <c r="J14" s="168">
        <v>2400</v>
      </c>
      <c r="K14" s="167" t="s">
        <v>548</v>
      </c>
      <c r="L14" s="168"/>
      <c r="M14" s="172"/>
    </row>
    <row r="15" spans="1:13" x14ac:dyDescent="0.2">
      <c r="A15" s="166">
        <v>13</v>
      </c>
      <c r="B15" s="167" t="s">
        <v>549</v>
      </c>
      <c r="C15" s="168" t="s">
        <v>550</v>
      </c>
      <c r="D15" s="169">
        <v>2400</v>
      </c>
      <c r="E15" s="169">
        <v>0</v>
      </c>
      <c r="F15" s="169">
        <v>2400</v>
      </c>
      <c r="G15" s="170">
        <v>2.3300000000000001E-2</v>
      </c>
      <c r="H15" s="171">
        <v>24000</v>
      </c>
      <c r="I15" s="169">
        <v>0</v>
      </c>
      <c r="J15" s="168">
        <v>2400</v>
      </c>
      <c r="K15" s="167" t="s">
        <v>551</v>
      </c>
      <c r="L15" s="168"/>
      <c r="M15" s="172"/>
    </row>
    <row r="16" spans="1:13" x14ac:dyDescent="0.2">
      <c r="A16" s="166">
        <v>14</v>
      </c>
      <c r="B16" s="167" t="s">
        <v>552</v>
      </c>
      <c r="C16" s="168" t="s">
        <v>553</v>
      </c>
      <c r="D16" s="169">
        <v>2400</v>
      </c>
      <c r="E16" s="169">
        <v>0</v>
      </c>
      <c r="F16" s="169">
        <v>2400</v>
      </c>
      <c r="G16" s="170">
        <v>2.3300000000000001E-2</v>
      </c>
      <c r="H16" s="171">
        <v>24000</v>
      </c>
      <c r="I16" s="169">
        <v>0</v>
      </c>
      <c r="J16" s="168">
        <v>2400</v>
      </c>
      <c r="K16" s="167" t="s">
        <v>554</v>
      </c>
      <c r="L16" s="168"/>
      <c r="M16" s="172"/>
    </row>
    <row r="17" spans="1:13" x14ac:dyDescent="0.2">
      <c r="A17" s="166">
        <v>15</v>
      </c>
      <c r="B17" s="167" t="s">
        <v>555</v>
      </c>
      <c r="C17" s="168" t="s">
        <v>556</v>
      </c>
      <c r="D17" s="169">
        <v>2000</v>
      </c>
      <c r="E17" s="169">
        <v>0</v>
      </c>
      <c r="F17" s="169">
        <v>2000</v>
      </c>
      <c r="G17" s="170">
        <v>1.9400000000000001E-2</v>
      </c>
      <c r="H17" s="171">
        <v>20000</v>
      </c>
      <c r="I17" s="169">
        <v>0</v>
      </c>
      <c r="J17" s="168">
        <v>2000</v>
      </c>
      <c r="K17" s="167" t="s">
        <v>557</v>
      </c>
      <c r="L17" s="168"/>
      <c r="M17" s="172"/>
    </row>
    <row r="18" spans="1:13" x14ac:dyDescent="0.2">
      <c r="A18" s="166">
        <v>16</v>
      </c>
      <c r="B18" s="167" t="s">
        <v>558</v>
      </c>
      <c r="C18" s="168" t="s">
        <v>559</v>
      </c>
      <c r="D18" s="169">
        <v>1500</v>
      </c>
      <c r="E18" s="169">
        <v>0</v>
      </c>
      <c r="F18" s="169">
        <v>1500</v>
      </c>
      <c r="G18" s="170">
        <v>1.4500000000000001E-2</v>
      </c>
      <c r="H18" s="171">
        <v>15000</v>
      </c>
      <c r="I18" s="169">
        <v>0</v>
      </c>
      <c r="J18" s="168">
        <v>1500</v>
      </c>
      <c r="K18" s="167" t="s">
        <v>560</v>
      </c>
      <c r="L18" s="168"/>
      <c r="M18" s="172"/>
    </row>
    <row r="19" spans="1:13" x14ac:dyDescent="0.2">
      <c r="A19" s="166">
        <v>17</v>
      </c>
      <c r="B19" s="167" t="s">
        <v>561</v>
      </c>
      <c r="C19" s="168" t="s">
        <v>562</v>
      </c>
      <c r="D19" s="169">
        <v>850</v>
      </c>
      <c r="E19" s="169">
        <v>0</v>
      </c>
      <c r="F19" s="169">
        <v>850</v>
      </c>
      <c r="G19" s="170">
        <v>8.2000000000000007E-3</v>
      </c>
      <c r="H19" s="171">
        <v>8500</v>
      </c>
      <c r="I19" s="169">
        <v>0</v>
      </c>
      <c r="J19" s="168">
        <v>850</v>
      </c>
      <c r="K19" s="167" t="s">
        <v>563</v>
      </c>
      <c r="L19" s="168"/>
      <c r="M19" s="172"/>
    </row>
    <row r="20" spans="1:13" x14ac:dyDescent="0.2">
      <c r="A20" s="166">
        <v>18</v>
      </c>
      <c r="B20" s="167" t="s">
        <v>564</v>
      </c>
      <c r="C20" s="168" t="s">
        <v>565</v>
      </c>
      <c r="D20" s="169">
        <v>500</v>
      </c>
      <c r="E20" s="169">
        <v>0</v>
      </c>
      <c r="F20" s="169">
        <v>500</v>
      </c>
      <c r="G20" s="170">
        <v>4.7999999999999996E-3</v>
      </c>
      <c r="H20" s="171">
        <v>5000</v>
      </c>
      <c r="I20" s="169">
        <v>0</v>
      </c>
      <c r="J20" s="168">
        <v>500</v>
      </c>
      <c r="K20" s="167" t="s">
        <v>566</v>
      </c>
      <c r="L20" s="168"/>
      <c r="M20" s="172"/>
    </row>
    <row r="21" spans="1:13" x14ac:dyDescent="0.2">
      <c r="A21" s="166">
        <v>19</v>
      </c>
      <c r="B21" s="167" t="s">
        <v>403</v>
      </c>
      <c r="C21" s="168" t="s">
        <v>404</v>
      </c>
      <c r="D21" s="169">
        <v>200</v>
      </c>
      <c r="E21" s="169">
        <v>0</v>
      </c>
      <c r="F21" s="169">
        <v>200</v>
      </c>
      <c r="G21" s="170">
        <v>1.9E-3</v>
      </c>
      <c r="H21" s="171">
        <v>2000</v>
      </c>
      <c r="I21" s="169">
        <v>0</v>
      </c>
      <c r="J21" s="168">
        <v>200</v>
      </c>
      <c r="K21" s="167" t="s">
        <v>567</v>
      </c>
      <c r="L21" s="168"/>
      <c r="M21" s="172"/>
    </row>
    <row r="22" spans="1:13" x14ac:dyDescent="0.2">
      <c r="A22" s="166">
        <v>20</v>
      </c>
      <c r="B22" s="167" t="s">
        <v>568</v>
      </c>
      <c r="C22" s="168" t="s">
        <v>569</v>
      </c>
      <c r="D22" s="169">
        <v>242</v>
      </c>
      <c r="E22" s="169">
        <v>0</v>
      </c>
      <c r="F22" s="169">
        <v>242</v>
      </c>
      <c r="G22" s="170">
        <v>2.3E-3</v>
      </c>
      <c r="H22" s="171">
        <v>2420</v>
      </c>
      <c r="I22" s="169">
        <v>0</v>
      </c>
      <c r="J22" s="168">
        <v>132</v>
      </c>
      <c r="K22" s="167" t="s">
        <v>570</v>
      </c>
      <c r="L22" s="168"/>
      <c r="M22" s="172"/>
    </row>
    <row r="23" spans="1:13" x14ac:dyDescent="0.2">
      <c r="A23" s="166">
        <v>21</v>
      </c>
      <c r="B23" s="167" t="s">
        <v>571</v>
      </c>
      <c r="C23" s="168" t="s">
        <v>572</v>
      </c>
      <c r="D23" s="169">
        <v>100</v>
      </c>
      <c r="E23" s="169">
        <v>0</v>
      </c>
      <c r="F23" s="169">
        <v>100</v>
      </c>
      <c r="G23" s="170">
        <v>1E-3</v>
      </c>
      <c r="H23" s="171">
        <v>1000</v>
      </c>
      <c r="I23" s="169">
        <v>0</v>
      </c>
      <c r="J23" s="168">
        <v>100</v>
      </c>
      <c r="K23" s="167" t="s">
        <v>573</v>
      </c>
      <c r="L23" s="168"/>
      <c r="M23" s="172"/>
    </row>
    <row r="24" spans="1:13" x14ac:dyDescent="0.2">
      <c r="A24" s="166">
        <v>22</v>
      </c>
      <c r="B24" s="167" t="s">
        <v>574</v>
      </c>
      <c r="C24" s="168" t="s">
        <v>575</v>
      </c>
      <c r="D24" s="169">
        <v>100</v>
      </c>
      <c r="E24" s="169">
        <v>0</v>
      </c>
      <c r="F24" s="169">
        <v>100</v>
      </c>
      <c r="G24" s="170">
        <v>1E-3</v>
      </c>
      <c r="H24" s="171">
        <v>1000</v>
      </c>
      <c r="I24" s="169">
        <v>0</v>
      </c>
      <c r="J24" s="168">
        <v>100</v>
      </c>
      <c r="K24" s="167" t="s">
        <v>576</v>
      </c>
      <c r="L24" s="168"/>
      <c r="M24" s="172"/>
    </row>
    <row r="25" spans="1:13" x14ac:dyDescent="0.2">
      <c r="A25" s="166">
        <v>23</v>
      </c>
      <c r="B25" s="167" t="s">
        <v>577</v>
      </c>
      <c r="C25" s="168" t="s">
        <v>578</v>
      </c>
      <c r="D25" s="169">
        <v>100</v>
      </c>
      <c r="E25" s="169">
        <v>0</v>
      </c>
      <c r="F25" s="169">
        <v>100</v>
      </c>
      <c r="G25" s="170">
        <v>1E-3</v>
      </c>
      <c r="H25" s="171">
        <v>1000</v>
      </c>
      <c r="I25" s="169">
        <v>0</v>
      </c>
      <c r="J25" s="168">
        <v>100</v>
      </c>
      <c r="K25" s="167" t="s">
        <v>579</v>
      </c>
      <c r="L25" s="168"/>
      <c r="M25" s="172"/>
    </row>
    <row r="26" spans="1:13" x14ac:dyDescent="0.2">
      <c r="A26" s="166">
        <v>24</v>
      </c>
      <c r="B26" s="167" t="s">
        <v>580</v>
      </c>
      <c r="C26" s="168" t="s">
        <v>581</v>
      </c>
      <c r="D26" s="169">
        <v>90</v>
      </c>
      <c r="E26" s="169">
        <v>0</v>
      </c>
      <c r="F26" s="169">
        <v>90</v>
      </c>
      <c r="G26" s="170">
        <v>8.9999999999999998E-4</v>
      </c>
      <c r="H26" s="171">
        <v>900</v>
      </c>
      <c r="I26" s="169">
        <v>0</v>
      </c>
      <c r="J26" s="168">
        <v>90</v>
      </c>
      <c r="K26" s="167" t="s">
        <v>582</v>
      </c>
      <c r="L26" s="168"/>
      <c r="M26" s="172"/>
    </row>
    <row r="27" spans="1:13" x14ac:dyDescent="0.2">
      <c r="A27" s="166">
        <v>25</v>
      </c>
      <c r="B27" s="167" t="s">
        <v>583</v>
      </c>
      <c r="C27" s="168" t="s">
        <v>584</v>
      </c>
      <c r="D27" s="169">
        <v>50</v>
      </c>
      <c r="E27" s="169">
        <v>0</v>
      </c>
      <c r="F27" s="169">
        <v>50</v>
      </c>
      <c r="G27" s="170">
        <v>5.0000000000000001E-4</v>
      </c>
      <c r="H27" s="171">
        <v>500</v>
      </c>
      <c r="I27" s="169">
        <v>0</v>
      </c>
      <c r="J27" s="168">
        <v>50</v>
      </c>
      <c r="K27" s="167" t="s">
        <v>585</v>
      </c>
      <c r="L27" s="168"/>
      <c r="M27" s="172"/>
    </row>
    <row r="28" spans="1:13" x14ac:dyDescent="0.2">
      <c r="A28" s="166">
        <v>26</v>
      </c>
      <c r="B28" s="167" t="s">
        <v>586</v>
      </c>
      <c r="C28" s="168" t="s">
        <v>587</v>
      </c>
      <c r="D28" s="169">
        <v>50</v>
      </c>
      <c r="E28" s="169">
        <v>0</v>
      </c>
      <c r="F28" s="169">
        <v>50</v>
      </c>
      <c r="G28" s="170">
        <v>5.0000000000000001E-4</v>
      </c>
      <c r="H28" s="171">
        <v>500</v>
      </c>
      <c r="I28" s="169">
        <v>0</v>
      </c>
      <c r="J28" s="168">
        <v>50</v>
      </c>
      <c r="K28" s="167" t="s">
        <v>588</v>
      </c>
      <c r="L28" s="168"/>
      <c r="M28" s="172"/>
    </row>
    <row r="29" spans="1:13" x14ac:dyDescent="0.2">
      <c r="A29" s="166">
        <v>27</v>
      </c>
      <c r="B29" s="167" t="s">
        <v>589</v>
      </c>
      <c r="C29" s="168" t="s">
        <v>590</v>
      </c>
      <c r="D29" s="169">
        <v>425</v>
      </c>
      <c r="E29" s="169">
        <v>0</v>
      </c>
      <c r="F29" s="169">
        <v>425</v>
      </c>
      <c r="G29" s="170">
        <v>4.1000000000000003E-3</v>
      </c>
      <c r="H29" s="171">
        <v>4250</v>
      </c>
      <c r="I29" s="169">
        <v>0</v>
      </c>
      <c r="J29" s="168">
        <v>50</v>
      </c>
      <c r="K29" s="167" t="s">
        <v>591</v>
      </c>
      <c r="L29" s="168"/>
      <c r="M29" s="172"/>
    </row>
    <row r="30" spans="1:13" x14ac:dyDescent="0.2">
      <c r="A30" s="166">
        <v>28</v>
      </c>
      <c r="B30" s="167" t="s">
        <v>592</v>
      </c>
      <c r="C30" s="168" t="s">
        <v>593</v>
      </c>
      <c r="D30" s="169">
        <v>75</v>
      </c>
      <c r="E30" s="169">
        <v>0</v>
      </c>
      <c r="F30" s="169">
        <v>75</v>
      </c>
      <c r="G30" s="170">
        <v>6.9999999999999999E-4</v>
      </c>
      <c r="H30" s="171">
        <v>750</v>
      </c>
      <c r="I30" s="169">
        <v>0</v>
      </c>
      <c r="J30" s="168">
        <v>25</v>
      </c>
      <c r="K30" s="167" t="s">
        <v>594</v>
      </c>
      <c r="L30" s="168"/>
      <c r="M30" s="172"/>
    </row>
    <row r="31" spans="1:13" x14ac:dyDescent="0.2">
      <c r="A31" s="166">
        <v>29</v>
      </c>
      <c r="B31" s="167" t="s">
        <v>595</v>
      </c>
      <c r="C31" s="168" t="s">
        <v>596</v>
      </c>
      <c r="D31" s="169">
        <v>20</v>
      </c>
      <c r="E31" s="169">
        <v>0</v>
      </c>
      <c r="F31" s="169">
        <v>20</v>
      </c>
      <c r="G31" s="170">
        <v>2.0000000000000001E-4</v>
      </c>
      <c r="H31" s="171">
        <v>200</v>
      </c>
      <c r="I31" s="169">
        <v>0</v>
      </c>
      <c r="J31" s="168">
        <v>20</v>
      </c>
      <c r="K31" s="167" t="s">
        <v>597</v>
      </c>
      <c r="L31" s="168"/>
      <c r="M31" s="172"/>
    </row>
    <row r="32" spans="1:13" x14ac:dyDescent="0.2">
      <c r="A32" s="166">
        <v>30</v>
      </c>
      <c r="B32" s="167" t="s">
        <v>598</v>
      </c>
      <c r="C32" s="168" t="s">
        <v>599</v>
      </c>
      <c r="D32" s="169">
        <v>12</v>
      </c>
      <c r="E32" s="169">
        <v>0</v>
      </c>
      <c r="F32" s="169">
        <v>12</v>
      </c>
      <c r="G32" s="170">
        <v>1E-4</v>
      </c>
      <c r="H32" s="171">
        <v>120</v>
      </c>
      <c r="I32" s="169">
        <v>0</v>
      </c>
      <c r="J32" s="168">
        <v>12</v>
      </c>
      <c r="K32" s="167" t="s">
        <v>600</v>
      </c>
      <c r="L32" s="168"/>
      <c r="M32" s="172"/>
    </row>
    <row r="33" spans="1:13" x14ac:dyDescent="0.2">
      <c r="A33" s="166">
        <v>31</v>
      </c>
      <c r="B33" s="167" t="s">
        <v>601</v>
      </c>
      <c r="C33" s="168" t="s">
        <v>602</v>
      </c>
      <c r="D33" s="169">
        <v>31</v>
      </c>
      <c r="E33" s="169">
        <v>0</v>
      </c>
      <c r="F33" s="169">
        <v>31</v>
      </c>
      <c r="G33" s="170">
        <v>2.9999999999999997E-4</v>
      </c>
      <c r="H33" s="171">
        <v>310</v>
      </c>
      <c r="I33" s="169">
        <v>0</v>
      </c>
      <c r="J33" s="168">
        <v>1</v>
      </c>
      <c r="K33" s="167" t="s">
        <v>603</v>
      </c>
      <c r="L33" s="168"/>
      <c r="M33" s="172"/>
    </row>
    <row r="34" spans="1:13" x14ac:dyDescent="0.2">
      <c r="A34" s="173"/>
      <c r="B34" s="174" t="s">
        <v>38</v>
      </c>
      <c r="C34" s="174"/>
      <c r="D34" s="174"/>
      <c r="E34" s="174"/>
      <c r="F34" s="174">
        <v>87184</v>
      </c>
      <c r="G34" s="174">
        <v>0.8448</v>
      </c>
      <c r="H34" s="174">
        <v>871840</v>
      </c>
      <c r="I34" s="174">
        <v>0</v>
      </c>
      <c r="J34" s="174">
        <v>86619</v>
      </c>
      <c r="K34" s="174"/>
      <c r="L34" s="174"/>
      <c r="M34" s="1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workbookViewId="0">
      <selection activeCell="A11" sqref="A11:XFD11"/>
    </sheetView>
  </sheetViews>
  <sheetFormatPr defaultRowHeight="12.75" x14ac:dyDescent="0.2"/>
  <cols>
    <col min="1" max="1" width="10.33203125" customWidth="1"/>
    <col min="2" max="2" width="29.5" customWidth="1"/>
    <col min="3" max="9" width="12.83203125" customWidth="1"/>
    <col min="10" max="11" width="15.83203125" customWidth="1"/>
    <col min="12" max="19" width="12.83203125" customWidth="1"/>
  </cols>
  <sheetData>
    <row r="1" spans="1:19" ht="18.75" customHeight="1" x14ac:dyDescent="0.2">
      <c r="A1" s="184" t="s">
        <v>39</v>
      </c>
      <c r="B1" s="184"/>
      <c r="C1" s="184"/>
      <c r="D1" s="184"/>
      <c r="E1" s="184"/>
      <c r="F1" s="184"/>
      <c r="G1" s="184"/>
      <c r="H1" s="184"/>
      <c r="I1" s="184"/>
      <c r="J1" s="184"/>
      <c r="K1" s="184"/>
      <c r="L1" s="184"/>
      <c r="M1" s="184"/>
      <c r="N1" s="184"/>
      <c r="O1" s="184"/>
      <c r="P1" s="184"/>
      <c r="Q1" s="184"/>
      <c r="R1" s="184"/>
      <c r="S1" s="184"/>
    </row>
    <row r="2" spans="1:19" ht="35.25" customHeight="1" x14ac:dyDescent="0.2">
      <c r="A2" s="185" t="s">
        <v>66</v>
      </c>
      <c r="B2" s="185" t="s">
        <v>65</v>
      </c>
      <c r="C2" s="185" t="s">
        <v>64</v>
      </c>
      <c r="D2" s="185" t="s">
        <v>63</v>
      </c>
      <c r="E2" s="185" t="s">
        <v>62</v>
      </c>
      <c r="F2" s="185" t="s">
        <v>61</v>
      </c>
      <c r="G2" s="185" t="s">
        <v>46</v>
      </c>
      <c r="H2" s="185" t="s">
        <v>60</v>
      </c>
      <c r="I2" s="190" t="s">
        <v>59</v>
      </c>
      <c r="J2" s="193"/>
      <c r="K2" s="193"/>
      <c r="L2" s="194"/>
      <c r="M2" s="185" t="s">
        <v>58</v>
      </c>
      <c r="N2" s="185" t="s">
        <v>50</v>
      </c>
      <c r="O2" s="190" t="s">
        <v>57</v>
      </c>
      <c r="P2" s="194"/>
      <c r="Q2" s="190" t="s">
        <v>56</v>
      </c>
      <c r="R2" s="191"/>
      <c r="S2" s="185" t="s">
        <v>55</v>
      </c>
    </row>
    <row r="3" spans="1:19" ht="15.95" customHeight="1" x14ac:dyDescent="0.2">
      <c r="A3" s="186"/>
      <c r="B3" s="188"/>
      <c r="C3" s="186"/>
      <c r="D3" s="188"/>
      <c r="E3" s="186"/>
      <c r="F3" s="186"/>
      <c r="G3" s="188"/>
      <c r="H3" s="188"/>
      <c r="I3" s="190" t="s">
        <v>26</v>
      </c>
      <c r="J3" s="192"/>
      <c r="K3" s="191"/>
      <c r="L3" s="185" t="s">
        <v>69</v>
      </c>
      <c r="M3" s="186"/>
      <c r="N3" s="188"/>
      <c r="O3" s="185" t="s">
        <v>27</v>
      </c>
      <c r="P3" s="185" t="s">
        <v>70</v>
      </c>
      <c r="Q3" s="185" t="s">
        <v>27</v>
      </c>
      <c r="R3" s="185" t="s">
        <v>70</v>
      </c>
      <c r="S3" s="188"/>
    </row>
    <row r="4" spans="1:19" ht="99" customHeight="1" x14ac:dyDescent="0.2">
      <c r="A4" s="187"/>
      <c r="B4" s="189"/>
      <c r="C4" s="187"/>
      <c r="D4" s="189"/>
      <c r="E4" s="187"/>
      <c r="F4" s="187"/>
      <c r="G4" s="189"/>
      <c r="H4" s="189"/>
      <c r="I4" s="11" t="s">
        <v>71</v>
      </c>
      <c r="J4" s="11" t="s">
        <v>68</v>
      </c>
      <c r="K4" s="11" t="s">
        <v>38</v>
      </c>
      <c r="L4" s="189"/>
      <c r="M4" s="187"/>
      <c r="N4" s="189"/>
      <c r="O4" s="187"/>
      <c r="P4" s="189"/>
      <c r="Q4" s="187"/>
      <c r="R4" s="189"/>
      <c r="S4" s="189"/>
    </row>
    <row r="5" spans="1:19" s="16" customFormat="1" ht="29.25" customHeight="1" x14ac:dyDescent="0.2">
      <c r="A5" s="13" t="s">
        <v>40</v>
      </c>
      <c r="B5" s="15" t="s">
        <v>41</v>
      </c>
      <c r="C5" s="13" t="s">
        <v>42</v>
      </c>
      <c r="D5" s="15" t="s">
        <v>43</v>
      </c>
      <c r="E5" s="13" t="s">
        <v>44</v>
      </c>
      <c r="F5" s="13" t="s">
        <v>45</v>
      </c>
      <c r="G5" s="15" t="s">
        <v>67</v>
      </c>
      <c r="H5" s="15" t="s">
        <v>47</v>
      </c>
      <c r="I5" s="190" t="s">
        <v>48</v>
      </c>
      <c r="J5" s="192"/>
      <c r="K5" s="192"/>
      <c r="L5" s="191"/>
      <c r="M5" s="13" t="s">
        <v>49</v>
      </c>
      <c r="N5" s="15" t="s">
        <v>51</v>
      </c>
      <c r="O5" s="195" t="s">
        <v>52</v>
      </c>
      <c r="P5" s="196"/>
      <c r="Q5" s="195" t="s">
        <v>53</v>
      </c>
      <c r="R5" s="196"/>
      <c r="S5" s="15" t="s">
        <v>54</v>
      </c>
    </row>
    <row r="6" spans="1:19" s="61" customFormat="1" ht="20.25" customHeight="1" x14ac:dyDescent="0.2">
      <c r="A6" s="52" t="s">
        <v>28</v>
      </c>
      <c r="B6" s="53" t="s">
        <v>29</v>
      </c>
      <c r="C6" s="54">
        <v>10</v>
      </c>
      <c r="D6" s="55">
        <v>7406400</v>
      </c>
      <c r="E6" s="55">
        <v>0</v>
      </c>
      <c r="F6" s="54"/>
      <c r="G6" s="55">
        <f>SUM(D6:F6)</f>
        <v>7406400</v>
      </c>
      <c r="H6" s="56">
        <f>(G6/(G11-G9))*100</f>
        <v>71.767441860465127</v>
      </c>
      <c r="I6" s="55">
        <v>7406400</v>
      </c>
      <c r="J6" s="56"/>
      <c r="K6" s="56">
        <f>(I6+J6)</f>
        <v>7406400</v>
      </c>
      <c r="L6" s="56">
        <f>(K6/K11)*100</f>
        <v>71.767441860465127</v>
      </c>
      <c r="M6" s="55">
        <v>0</v>
      </c>
      <c r="N6" s="57">
        <f>(G6+M6)/(G11+M11-G9)*100</f>
        <v>71.767441860465127</v>
      </c>
      <c r="O6" s="58">
        <v>0</v>
      </c>
      <c r="P6" s="59"/>
      <c r="Q6" s="58">
        <v>0</v>
      </c>
      <c r="R6" s="59"/>
      <c r="S6" s="60">
        <v>7406400</v>
      </c>
    </row>
    <row r="7" spans="1:19" s="61" customFormat="1" ht="18" customHeight="1" x14ac:dyDescent="0.2">
      <c r="A7" s="52" t="s">
        <v>30</v>
      </c>
      <c r="B7" s="53" t="s">
        <v>31</v>
      </c>
      <c r="C7" s="54">
        <v>3300</v>
      </c>
      <c r="D7" s="55">
        <v>2913600</v>
      </c>
      <c r="E7" s="55">
        <v>0</v>
      </c>
      <c r="F7" s="54"/>
      <c r="G7" s="55">
        <f>SUM(D7:F7)</f>
        <v>2913600</v>
      </c>
      <c r="H7" s="56">
        <f>(G7/(G11-G9))*100</f>
        <v>28.232558139534884</v>
      </c>
      <c r="I7" s="55">
        <v>2913600</v>
      </c>
      <c r="J7" s="56"/>
      <c r="K7" s="56">
        <f>(I7+J7)</f>
        <v>2913600</v>
      </c>
      <c r="L7" s="56">
        <f>(K7/K11)*100</f>
        <v>28.232558139534884</v>
      </c>
      <c r="M7" s="55">
        <v>0</v>
      </c>
      <c r="N7" s="57">
        <f>(G7+M7)/(G11+M11-G9)*100</f>
        <v>28.232558139534884</v>
      </c>
      <c r="O7" s="58">
        <v>0</v>
      </c>
      <c r="P7" s="62"/>
      <c r="Q7" s="58">
        <v>86619</v>
      </c>
      <c r="R7" s="59">
        <f>(Q7/(G7))*100</f>
        <v>2.9729200988467874</v>
      </c>
      <c r="S7" s="63">
        <v>2913599</v>
      </c>
    </row>
    <row r="8" spans="1:19" ht="18.75" customHeight="1" x14ac:dyDescent="0.2">
      <c r="A8" s="14" t="s">
        <v>32</v>
      </c>
      <c r="B8" s="12" t="s">
        <v>33</v>
      </c>
      <c r="C8" s="22"/>
      <c r="D8" s="22"/>
      <c r="E8" s="22"/>
      <c r="F8" s="22"/>
      <c r="G8" s="22">
        <f>SUM(D8:F8)</f>
        <v>0</v>
      </c>
      <c r="H8" s="22"/>
      <c r="I8" s="22"/>
      <c r="J8" s="22"/>
      <c r="K8" s="22"/>
      <c r="L8" s="22"/>
      <c r="M8" s="22"/>
      <c r="N8" s="21"/>
      <c r="O8" s="23"/>
      <c r="P8" s="23"/>
      <c r="Q8" s="27"/>
      <c r="R8" s="27"/>
      <c r="S8" s="24"/>
    </row>
    <row r="9" spans="1:19" s="61" customFormat="1" ht="17.25" customHeight="1" x14ac:dyDescent="0.2">
      <c r="A9" s="52" t="s">
        <v>34</v>
      </c>
      <c r="B9" s="53" t="s">
        <v>35</v>
      </c>
      <c r="C9" s="54">
        <v>0</v>
      </c>
      <c r="D9" s="55"/>
      <c r="E9" s="55"/>
      <c r="F9" s="55">
        <v>0</v>
      </c>
      <c r="G9" s="55">
        <f>SUM(D9:F9)</f>
        <v>0</v>
      </c>
      <c r="H9" s="54"/>
      <c r="I9" s="55">
        <v>0</v>
      </c>
      <c r="J9" s="56"/>
      <c r="K9" s="55">
        <f>(I9+J9)</f>
        <v>0</v>
      </c>
      <c r="L9" s="56">
        <f>(K9/K11)*100</f>
        <v>0</v>
      </c>
      <c r="M9" s="54"/>
      <c r="N9" s="57"/>
      <c r="O9" s="58">
        <v>0</v>
      </c>
      <c r="P9" s="62"/>
      <c r="Q9" s="58">
        <v>0</v>
      </c>
      <c r="R9" s="59"/>
      <c r="S9" s="63">
        <v>0</v>
      </c>
    </row>
    <row r="10" spans="1:19" s="61" customFormat="1" ht="20.25" customHeight="1" x14ac:dyDescent="0.2">
      <c r="A10" s="52" t="s">
        <v>36</v>
      </c>
      <c r="B10" s="53" t="s">
        <v>37</v>
      </c>
      <c r="C10" s="54">
        <v>0</v>
      </c>
      <c r="D10" s="64">
        <v>0</v>
      </c>
      <c r="E10" s="55">
        <v>0</v>
      </c>
      <c r="F10" s="55"/>
      <c r="G10" s="55">
        <f>SUM(D10:F10)</f>
        <v>0</v>
      </c>
      <c r="H10" s="56">
        <f>(G10/(G11-G9))*100</f>
        <v>0</v>
      </c>
      <c r="I10" s="64">
        <v>0</v>
      </c>
      <c r="J10" s="56"/>
      <c r="K10" s="55">
        <f>(I10+J10)</f>
        <v>0</v>
      </c>
      <c r="L10" s="56">
        <f>(K10/K11)*100</f>
        <v>0</v>
      </c>
      <c r="M10" s="54">
        <v>0</v>
      </c>
      <c r="N10" s="57">
        <f>(G10+M10)/(G11+M11-G9)*100</f>
        <v>0</v>
      </c>
      <c r="O10" s="62">
        <v>0</v>
      </c>
      <c r="P10" s="62"/>
      <c r="Q10" s="62">
        <v>0</v>
      </c>
      <c r="R10" s="59"/>
      <c r="S10" s="63">
        <v>0</v>
      </c>
    </row>
    <row r="11" spans="1:19" s="73" customFormat="1" ht="18" customHeight="1" x14ac:dyDescent="0.2">
      <c r="A11" s="65"/>
      <c r="B11" s="65" t="s">
        <v>38</v>
      </c>
      <c r="C11" s="66">
        <f t="shared" ref="C11:S11" si="0">SUM(C6:C10)</f>
        <v>3310</v>
      </c>
      <c r="D11" s="67">
        <f t="shared" si="0"/>
        <v>10320000</v>
      </c>
      <c r="E11" s="67">
        <f t="shared" si="0"/>
        <v>0</v>
      </c>
      <c r="F11" s="66">
        <f t="shared" si="0"/>
        <v>0</v>
      </c>
      <c r="G11" s="67">
        <f t="shared" si="0"/>
        <v>10320000</v>
      </c>
      <c r="H11" s="68">
        <f t="shared" si="0"/>
        <v>100.00000000000001</v>
      </c>
      <c r="I11" s="67">
        <f t="shared" si="0"/>
        <v>10320000</v>
      </c>
      <c r="J11" s="68">
        <f t="shared" si="0"/>
        <v>0</v>
      </c>
      <c r="K11" s="68">
        <f t="shared" si="0"/>
        <v>10320000</v>
      </c>
      <c r="L11" s="68">
        <f t="shared" si="0"/>
        <v>100.00000000000001</v>
      </c>
      <c r="M11" s="67">
        <f t="shared" si="0"/>
        <v>0</v>
      </c>
      <c r="N11" s="69">
        <f t="shared" si="0"/>
        <v>100.00000000000001</v>
      </c>
      <c r="O11" s="70">
        <f t="shared" si="0"/>
        <v>0</v>
      </c>
      <c r="P11" s="71">
        <f t="shared" si="0"/>
        <v>0</v>
      </c>
      <c r="Q11" s="70">
        <f t="shared" si="0"/>
        <v>86619</v>
      </c>
      <c r="R11" s="71">
        <f t="shared" si="0"/>
        <v>2.9729200988467874</v>
      </c>
      <c r="S11" s="72">
        <f t="shared" si="0"/>
        <v>10319999</v>
      </c>
    </row>
  </sheetData>
  <mergeCells count="24">
    <mergeCell ref="P3:P4"/>
    <mergeCell ref="Q3:Q4"/>
    <mergeCell ref="R3:R4"/>
    <mergeCell ref="O2:P2"/>
    <mergeCell ref="I5:L5"/>
    <mergeCell ref="O5:P5"/>
    <mergeCell ref="Q5:R5"/>
    <mergeCell ref="N2:N4"/>
    <mergeCell ref="A1:S1"/>
    <mergeCell ref="A2:A4"/>
    <mergeCell ref="B2:B4"/>
    <mergeCell ref="C2:C4"/>
    <mergeCell ref="D2:D4"/>
    <mergeCell ref="E2:E4"/>
    <mergeCell ref="F2:F4"/>
    <mergeCell ref="Q2:R2"/>
    <mergeCell ref="S2:S4"/>
    <mergeCell ref="I3:K3"/>
    <mergeCell ref="L3:L4"/>
    <mergeCell ref="O3:O4"/>
    <mergeCell ref="G2:G4"/>
    <mergeCell ref="H2:H4"/>
    <mergeCell ref="I2:L2"/>
    <mergeCell ref="M2:M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opLeftCell="A13" workbookViewId="0">
      <selection activeCell="G6" sqref="G6:V29"/>
    </sheetView>
  </sheetViews>
  <sheetFormatPr defaultColWidth="9.33203125" defaultRowHeight="12" x14ac:dyDescent="0.2"/>
  <cols>
    <col min="1" max="2" width="5.33203125" style="20" customWidth="1"/>
    <col min="3" max="3" width="40.83203125" style="10" customWidth="1"/>
    <col min="4" max="4" width="25" style="10" customWidth="1"/>
    <col min="5" max="5" width="16.5" style="25" customWidth="1"/>
    <col min="6" max="6" width="8.83203125" style="74" customWidth="1"/>
    <col min="7" max="10" width="15.83203125" style="74" customWidth="1"/>
    <col min="11" max="11" width="15.83203125" style="26" customWidth="1"/>
    <col min="12" max="14" width="15.83203125" style="74" customWidth="1"/>
    <col min="15" max="15" width="15.83203125" style="26" customWidth="1"/>
    <col min="16" max="16" width="15.83203125" style="74" customWidth="1"/>
    <col min="17" max="17" width="15.83203125" style="26" customWidth="1"/>
    <col min="18" max="18" width="15.83203125" style="74" customWidth="1"/>
    <col min="19" max="19" width="15.83203125" style="26" customWidth="1"/>
    <col min="20" max="20" width="15.83203125" style="74" customWidth="1"/>
    <col min="21" max="21" width="15.83203125" style="26" customWidth="1"/>
    <col min="22" max="22" width="15.83203125" style="74" customWidth="1"/>
    <col min="23" max="16384" width="9.33203125" style="20"/>
  </cols>
  <sheetData>
    <row r="1" spans="1:22" ht="21" customHeight="1" x14ac:dyDescent="0.2">
      <c r="A1" s="198" t="s">
        <v>72</v>
      </c>
      <c r="B1" s="198"/>
      <c r="C1" s="198"/>
      <c r="D1" s="199"/>
      <c r="E1" s="198"/>
      <c r="F1" s="198"/>
      <c r="G1" s="198"/>
      <c r="H1" s="198"/>
      <c r="I1" s="198"/>
      <c r="J1" s="198"/>
      <c r="K1" s="198"/>
      <c r="L1" s="198"/>
      <c r="M1" s="198"/>
      <c r="N1" s="198"/>
      <c r="O1" s="198"/>
      <c r="P1" s="198"/>
      <c r="Q1" s="198"/>
      <c r="R1" s="198"/>
      <c r="S1" s="198"/>
      <c r="T1" s="198"/>
      <c r="U1" s="198"/>
      <c r="V1" s="198"/>
    </row>
    <row r="2" spans="1:22" ht="66" customHeight="1" x14ac:dyDescent="0.2">
      <c r="A2" s="201"/>
      <c r="B2" s="202"/>
      <c r="C2" s="207" t="s">
        <v>77</v>
      </c>
      <c r="D2" s="197" t="s">
        <v>126</v>
      </c>
      <c r="E2" s="210" t="s">
        <v>78</v>
      </c>
      <c r="F2" s="215" t="s">
        <v>100</v>
      </c>
      <c r="G2" s="215" t="s">
        <v>63</v>
      </c>
      <c r="H2" s="215" t="s">
        <v>79</v>
      </c>
      <c r="I2" s="215" t="s">
        <v>80</v>
      </c>
      <c r="J2" s="215" t="s">
        <v>81</v>
      </c>
      <c r="K2" s="222" t="s">
        <v>86</v>
      </c>
      <c r="L2" s="213" t="s">
        <v>83</v>
      </c>
      <c r="M2" s="218"/>
      <c r="N2" s="218"/>
      <c r="O2" s="214"/>
      <c r="P2" s="215" t="s">
        <v>58</v>
      </c>
      <c r="Q2" s="222" t="s">
        <v>85</v>
      </c>
      <c r="R2" s="213" t="s">
        <v>57</v>
      </c>
      <c r="S2" s="214"/>
      <c r="T2" s="213" t="s">
        <v>56</v>
      </c>
      <c r="U2" s="214"/>
      <c r="V2" s="215" t="s">
        <v>84</v>
      </c>
    </row>
    <row r="3" spans="1:22" ht="27" customHeight="1" x14ac:dyDescent="0.2">
      <c r="A3" s="203"/>
      <c r="B3" s="204"/>
      <c r="C3" s="208"/>
      <c r="D3" s="197"/>
      <c r="E3" s="211"/>
      <c r="F3" s="216"/>
      <c r="G3" s="216"/>
      <c r="H3" s="216"/>
      <c r="I3" s="216"/>
      <c r="J3" s="216"/>
      <c r="K3" s="224"/>
      <c r="L3" s="219" t="s">
        <v>26</v>
      </c>
      <c r="M3" s="220"/>
      <c r="N3" s="221"/>
      <c r="O3" s="222" t="s">
        <v>73</v>
      </c>
      <c r="P3" s="216"/>
      <c r="Q3" s="224"/>
      <c r="R3" s="215" t="s">
        <v>27</v>
      </c>
      <c r="S3" s="222" t="s">
        <v>70</v>
      </c>
      <c r="T3" s="215" t="s">
        <v>27</v>
      </c>
      <c r="U3" s="225" t="s">
        <v>76</v>
      </c>
      <c r="V3" s="216"/>
    </row>
    <row r="4" spans="1:22" ht="69" customHeight="1" x14ac:dyDescent="0.2">
      <c r="A4" s="205"/>
      <c r="B4" s="206"/>
      <c r="C4" s="209"/>
      <c r="D4" s="197"/>
      <c r="E4" s="212"/>
      <c r="F4" s="217"/>
      <c r="G4" s="217"/>
      <c r="H4" s="217"/>
      <c r="I4" s="217"/>
      <c r="J4" s="217"/>
      <c r="K4" s="223"/>
      <c r="L4" s="75" t="s">
        <v>74</v>
      </c>
      <c r="M4" s="75" t="s">
        <v>75</v>
      </c>
      <c r="N4" s="75" t="s">
        <v>38</v>
      </c>
      <c r="O4" s="223"/>
      <c r="P4" s="217"/>
      <c r="Q4" s="223"/>
      <c r="R4" s="217"/>
      <c r="S4" s="223"/>
      <c r="T4" s="217"/>
      <c r="U4" s="226"/>
      <c r="V4" s="217"/>
    </row>
    <row r="5" spans="1:22" s="25" customFormat="1" ht="18.75" customHeight="1" x14ac:dyDescent="0.2">
      <c r="A5" s="201"/>
      <c r="B5" s="202"/>
      <c r="C5" s="49" t="s">
        <v>40</v>
      </c>
      <c r="D5" s="49"/>
      <c r="E5" s="88" t="s">
        <v>41</v>
      </c>
      <c r="F5" s="89" t="s">
        <v>42</v>
      </c>
      <c r="G5" s="90" t="s">
        <v>43</v>
      </c>
      <c r="H5" s="89" t="s">
        <v>44</v>
      </c>
      <c r="I5" s="89" t="s">
        <v>45</v>
      </c>
      <c r="J5" s="90" t="s">
        <v>87</v>
      </c>
      <c r="K5" s="91" t="s">
        <v>47</v>
      </c>
      <c r="L5" s="195" t="s">
        <v>48</v>
      </c>
      <c r="M5" s="200"/>
      <c r="N5" s="200"/>
      <c r="O5" s="196"/>
      <c r="P5" s="89" t="s">
        <v>49</v>
      </c>
      <c r="Q5" s="91" t="s">
        <v>51</v>
      </c>
      <c r="R5" s="195" t="s">
        <v>52</v>
      </c>
      <c r="S5" s="196"/>
      <c r="T5" s="195" t="s">
        <v>53</v>
      </c>
      <c r="U5" s="196"/>
      <c r="V5" s="90" t="s">
        <v>54</v>
      </c>
    </row>
    <row r="6" spans="1:22" s="76" customFormat="1" ht="20.100000000000001" customHeight="1" x14ac:dyDescent="0.2">
      <c r="A6" s="87">
        <v>1</v>
      </c>
      <c r="B6" s="80"/>
      <c r="C6" s="81" t="s">
        <v>144</v>
      </c>
      <c r="D6" s="81"/>
      <c r="E6" s="81"/>
      <c r="F6" s="82"/>
      <c r="G6" s="82"/>
      <c r="H6" s="82"/>
      <c r="I6" s="82"/>
      <c r="J6" s="82"/>
      <c r="K6" s="83"/>
      <c r="L6" s="82"/>
      <c r="M6" s="82"/>
      <c r="N6" s="82"/>
      <c r="O6" s="83"/>
      <c r="P6" s="82"/>
      <c r="Q6" s="83"/>
      <c r="R6" s="84"/>
      <c r="S6" s="85"/>
      <c r="T6" s="84"/>
      <c r="U6" s="85"/>
      <c r="V6" s="86"/>
    </row>
    <row r="7" spans="1:22" s="77" customFormat="1" ht="20.100000000000001" customHeight="1" x14ac:dyDescent="0.2">
      <c r="A7" s="92"/>
      <c r="B7" s="93" t="s">
        <v>145</v>
      </c>
      <c r="C7" s="93" t="s">
        <v>146</v>
      </c>
      <c r="D7" s="93"/>
      <c r="E7" s="93"/>
      <c r="F7" s="94">
        <v>10</v>
      </c>
      <c r="G7" s="94">
        <f>SUM(G8:G17)</f>
        <v>7406400</v>
      </c>
      <c r="H7" s="94">
        <f>SUM(H8:H17)</f>
        <v>0</v>
      </c>
      <c r="I7" s="94">
        <f>SUM(I8:I17)</f>
        <v>0</v>
      </c>
      <c r="J7" s="94">
        <f t="shared" ref="J7:J28" si="0">G7+H7+I7</f>
        <v>7406400</v>
      </c>
      <c r="K7" s="95">
        <f>(J7/('Table I'!G11-'Table I'!G9)*100)</f>
        <v>71.767441860465127</v>
      </c>
      <c r="L7" s="94">
        <f>SUM(L8:L17)</f>
        <v>7406400</v>
      </c>
      <c r="M7" s="94">
        <f>SUM(M8:M17)</f>
        <v>0</v>
      </c>
      <c r="N7" s="94">
        <f t="shared" ref="N7:N28" si="1">L7+M7</f>
        <v>7406400</v>
      </c>
      <c r="O7" s="95">
        <f>(N7)/'Table I'!K11*100</f>
        <v>71.767441860465127</v>
      </c>
      <c r="P7" s="94">
        <f>SUM(P8:P17)</f>
        <v>0</v>
      </c>
      <c r="Q7" s="95">
        <f>(P7+J7)/(P29+'Table I'!G11-'Table I'!G9)*100</f>
        <v>71.767441860465127</v>
      </c>
      <c r="R7" s="94">
        <f>SUM(R8:R17)</f>
        <v>0</v>
      </c>
      <c r="S7" s="95">
        <f t="shared" ref="S7:S17" si="2">(R7)/J7*100</f>
        <v>0</v>
      </c>
      <c r="T7" s="94">
        <f>SUM(T8:T17)</f>
        <v>0</v>
      </c>
      <c r="U7" s="95">
        <f t="shared" ref="U7:U17" si="3">(T7)/J7*100</f>
        <v>0</v>
      </c>
      <c r="V7" s="94">
        <f>SUM(V8:V17)</f>
        <v>7406400</v>
      </c>
    </row>
    <row r="8" spans="1:22" ht="20.100000000000001" customHeight="1" x14ac:dyDescent="0.2">
      <c r="A8" s="96"/>
      <c r="B8" s="97"/>
      <c r="C8" s="97" t="s">
        <v>147</v>
      </c>
      <c r="D8" s="97"/>
      <c r="E8" s="97" t="s">
        <v>148</v>
      </c>
      <c r="F8" s="98"/>
      <c r="G8" s="98">
        <v>1634364</v>
      </c>
      <c r="H8" s="98">
        <v>0</v>
      </c>
      <c r="I8" s="98"/>
      <c r="J8" s="98">
        <f t="shared" si="0"/>
        <v>1634364</v>
      </c>
      <c r="K8" s="99">
        <f>(J8/('Table I'!G11-'Table I'!G9)*100)</f>
        <v>15.836860465116279</v>
      </c>
      <c r="L8" s="98">
        <v>1634364</v>
      </c>
      <c r="M8" s="98"/>
      <c r="N8" s="98">
        <f t="shared" si="1"/>
        <v>1634364</v>
      </c>
      <c r="O8" s="99">
        <f>(N8)/'Table I'!K11*100</f>
        <v>15.836860465116279</v>
      </c>
      <c r="P8" s="98">
        <v>0</v>
      </c>
      <c r="Q8" s="99">
        <f>(P8+J8)/(P29+'Table I'!G11-'Table I'!G9)*100</f>
        <v>15.836860465116279</v>
      </c>
      <c r="R8" s="98">
        <v>0</v>
      </c>
      <c r="S8" s="99">
        <f t="shared" si="2"/>
        <v>0</v>
      </c>
      <c r="T8" s="98">
        <v>0</v>
      </c>
      <c r="U8" s="99">
        <f t="shared" si="3"/>
        <v>0</v>
      </c>
      <c r="V8" s="98">
        <v>1634364</v>
      </c>
    </row>
    <row r="9" spans="1:22" ht="20.100000000000001" customHeight="1" x14ac:dyDescent="0.2">
      <c r="A9" s="96"/>
      <c r="B9" s="97"/>
      <c r="C9" s="97" t="s">
        <v>149</v>
      </c>
      <c r="D9" s="97"/>
      <c r="E9" s="97" t="s">
        <v>150</v>
      </c>
      <c r="F9" s="98"/>
      <c r="G9" s="98">
        <v>1601964</v>
      </c>
      <c r="H9" s="98">
        <v>0</v>
      </c>
      <c r="I9" s="98"/>
      <c r="J9" s="98">
        <f t="shared" si="0"/>
        <v>1601964</v>
      </c>
      <c r="K9" s="99">
        <f>(J9/('Table I'!G11-'Table I'!G9)*100)</f>
        <v>15.522906976744185</v>
      </c>
      <c r="L9" s="98">
        <v>1601964</v>
      </c>
      <c r="M9" s="98"/>
      <c r="N9" s="98">
        <f t="shared" si="1"/>
        <v>1601964</v>
      </c>
      <c r="O9" s="99">
        <f>(N9)/'Table I'!K11*100</f>
        <v>15.522906976744185</v>
      </c>
      <c r="P9" s="98">
        <v>0</v>
      </c>
      <c r="Q9" s="99">
        <f>(P9+J9)/(P29+'Table I'!G11-'Table I'!G9)*100</f>
        <v>15.522906976744185</v>
      </c>
      <c r="R9" s="98">
        <v>0</v>
      </c>
      <c r="S9" s="99">
        <f t="shared" si="2"/>
        <v>0</v>
      </c>
      <c r="T9" s="98">
        <v>0</v>
      </c>
      <c r="U9" s="99">
        <f t="shared" si="3"/>
        <v>0</v>
      </c>
      <c r="V9" s="98">
        <v>1601964</v>
      </c>
    </row>
    <row r="10" spans="1:22" ht="20.100000000000001" customHeight="1" x14ac:dyDescent="0.2">
      <c r="A10" s="96"/>
      <c r="B10" s="97"/>
      <c r="C10" s="97" t="s">
        <v>151</v>
      </c>
      <c r="D10" s="97"/>
      <c r="E10" s="97" t="s">
        <v>152</v>
      </c>
      <c r="F10" s="98"/>
      <c r="G10" s="98">
        <v>1429164</v>
      </c>
      <c r="H10" s="98">
        <v>0</v>
      </c>
      <c r="I10" s="98"/>
      <c r="J10" s="98">
        <f t="shared" si="0"/>
        <v>1429164</v>
      </c>
      <c r="K10" s="99">
        <f>(J10/('Table I'!G11-'Table I'!G9)*100)</f>
        <v>13.848488372093023</v>
      </c>
      <c r="L10" s="98">
        <v>1429164</v>
      </c>
      <c r="M10" s="98"/>
      <c r="N10" s="98">
        <f t="shared" si="1"/>
        <v>1429164</v>
      </c>
      <c r="O10" s="99">
        <f>(N10)/'Table I'!K11*100</f>
        <v>13.848488372093023</v>
      </c>
      <c r="P10" s="98">
        <v>0</v>
      </c>
      <c r="Q10" s="99">
        <f>(P10+J10)/(P29+'Table I'!G11-'Table I'!G9)*100</f>
        <v>13.848488372093023</v>
      </c>
      <c r="R10" s="98">
        <v>0</v>
      </c>
      <c r="S10" s="99">
        <f t="shared" si="2"/>
        <v>0</v>
      </c>
      <c r="T10" s="98">
        <v>0</v>
      </c>
      <c r="U10" s="99">
        <f t="shared" si="3"/>
        <v>0</v>
      </c>
      <c r="V10" s="98">
        <v>1429164</v>
      </c>
    </row>
    <row r="11" spans="1:22" ht="20.100000000000001" customHeight="1" x14ac:dyDescent="0.2">
      <c r="A11" s="96"/>
      <c r="B11" s="97"/>
      <c r="C11" s="97" t="s">
        <v>153</v>
      </c>
      <c r="D11" s="97"/>
      <c r="E11" s="97" t="s">
        <v>154</v>
      </c>
      <c r="F11" s="98"/>
      <c r="G11" s="98">
        <v>1349964</v>
      </c>
      <c r="H11" s="98">
        <v>0</v>
      </c>
      <c r="I11" s="98"/>
      <c r="J11" s="98">
        <f t="shared" si="0"/>
        <v>1349964</v>
      </c>
      <c r="K11" s="99">
        <f>(J11/('Table I'!G11-'Table I'!G9)*100)</f>
        <v>13.081046511627905</v>
      </c>
      <c r="L11" s="98">
        <v>1349964</v>
      </c>
      <c r="M11" s="98"/>
      <c r="N11" s="98">
        <f t="shared" si="1"/>
        <v>1349964</v>
      </c>
      <c r="O11" s="99">
        <f>(N11)/'Table I'!K11*100</f>
        <v>13.081046511627905</v>
      </c>
      <c r="P11" s="98">
        <v>0</v>
      </c>
      <c r="Q11" s="99">
        <f>(P11+J11)/(P29+'Table I'!G11-'Table I'!G9)*100</f>
        <v>13.081046511627905</v>
      </c>
      <c r="R11" s="98">
        <v>0</v>
      </c>
      <c r="S11" s="99">
        <f t="shared" si="2"/>
        <v>0</v>
      </c>
      <c r="T11" s="98">
        <v>0</v>
      </c>
      <c r="U11" s="99">
        <f t="shared" si="3"/>
        <v>0</v>
      </c>
      <c r="V11" s="98">
        <v>1349964</v>
      </c>
    </row>
    <row r="12" spans="1:22" ht="20.100000000000001" customHeight="1" x14ac:dyDescent="0.2">
      <c r="A12" s="96"/>
      <c r="B12" s="97"/>
      <c r="C12" s="97" t="s">
        <v>155</v>
      </c>
      <c r="D12" s="97"/>
      <c r="E12" s="97" t="s">
        <v>156</v>
      </c>
      <c r="F12" s="98"/>
      <c r="G12" s="98">
        <v>1184400</v>
      </c>
      <c r="H12" s="98">
        <v>0</v>
      </c>
      <c r="I12" s="98"/>
      <c r="J12" s="98">
        <f t="shared" si="0"/>
        <v>1184400</v>
      </c>
      <c r="K12" s="99">
        <f>(J12/('Table I'!G11-'Table I'!G9)*100)</f>
        <v>11.476744186046512</v>
      </c>
      <c r="L12" s="98">
        <v>1184400</v>
      </c>
      <c r="M12" s="98"/>
      <c r="N12" s="98">
        <f t="shared" si="1"/>
        <v>1184400</v>
      </c>
      <c r="O12" s="99">
        <f>(N12)/'Table I'!K11*100</f>
        <v>11.476744186046512</v>
      </c>
      <c r="P12" s="98">
        <v>0</v>
      </c>
      <c r="Q12" s="99">
        <f>(P12+J12)/(P29+'Table I'!G11-'Table I'!G9)*100</f>
        <v>11.476744186046512</v>
      </c>
      <c r="R12" s="98">
        <v>0</v>
      </c>
      <c r="S12" s="99">
        <f t="shared" si="2"/>
        <v>0</v>
      </c>
      <c r="T12" s="98">
        <v>0</v>
      </c>
      <c r="U12" s="99">
        <f t="shared" si="3"/>
        <v>0</v>
      </c>
      <c r="V12" s="98">
        <v>1184400</v>
      </c>
    </row>
    <row r="13" spans="1:22" ht="20.100000000000001" customHeight="1" x14ac:dyDescent="0.2">
      <c r="A13" s="96"/>
      <c r="B13" s="97"/>
      <c r="C13" s="97" t="s">
        <v>157</v>
      </c>
      <c r="D13" s="97"/>
      <c r="E13" s="97" t="s">
        <v>158</v>
      </c>
      <c r="F13" s="98"/>
      <c r="G13" s="98">
        <v>60036</v>
      </c>
      <c r="H13" s="98">
        <v>0</v>
      </c>
      <c r="I13" s="98"/>
      <c r="J13" s="98">
        <f t="shared" si="0"/>
        <v>60036</v>
      </c>
      <c r="K13" s="99">
        <f>(J13/('Table I'!G11-'Table I'!G9)*100)</f>
        <v>0.58174418604651168</v>
      </c>
      <c r="L13" s="98">
        <v>60036</v>
      </c>
      <c r="M13" s="98"/>
      <c r="N13" s="98">
        <f t="shared" si="1"/>
        <v>60036</v>
      </c>
      <c r="O13" s="99">
        <f>(N13)/'Table I'!K11*100</f>
        <v>0.58174418604651168</v>
      </c>
      <c r="P13" s="98">
        <v>0</v>
      </c>
      <c r="Q13" s="99">
        <f>(P13+J13)/(P29+'Table I'!G11-'Table I'!G9)*100</f>
        <v>0.58174418604651168</v>
      </c>
      <c r="R13" s="98">
        <v>0</v>
      </c>
      <c r="S13" s="99">
        <f t="shared" si="2"/>
        <v>0</v>
      </c>
      <c r="T13" s="98">
        <v>0</v>
      </c>
      <c r="U13" s="99">
        <f t="shared" si="3"/>
        <v>0</v>
      </c>
      <c r="V13" s="98">
        <v>60036</v>
      </c>
    </row>
    <row r="14" spans="1:22" ht="20.100000000000001" customHeight="1" x14ac:dyDescent="0.2">
      <c r="A14" s="96"/>
      <c r="B14" s="97"/>
      <c r="C14" s="97" t="s">
        <v>159</v>
      </c>
      <c r="D14" s="97"/>
      <c r="E14" s="97" t="s">
        <v>160</v>
      </c>
      <c r="F14" s="98"/>
      <c r="G14" s="98">
        <v>57636</v>
      </c>
      <c r="H14" s="98">
        <v>0</v>
      </c>
      <c r="I14" s="98"/>
      <c r="J14" s="98">
        <f t="shared" si="0"/>
        <v>57636</v>
      </c>
      <c r="K14" s="99">
        <f>(J14/('Table I'!G11-'Table I'!G9)*100)</f>
        <v>0.55848837209302327</v>
      </c>
      <c r="L14" s="98">
        <v>57636</v>
      </c>
      <c r="M14" s="98"/>
      <c r="N14" s="98">
        <f t="shared" si="1"/>
        <v>57636</v>
      </c>
      <c r="O14" s="99">
        <f>(N14)/'Table I'!K11*100</f>
        <v>0.55848837209302327</v>
      </c>
      <c r="P14" s="98">
        <v>0</v>
      </c>
      <c r="Q14" s="99">
        <f>(P14+J14)/(P29+'Table I'!G11-'Table I'!G9)*100</f>
        <v>0.55848837209302327</v>
      </c>
      <c r="R14" s="98">
        <v>0</v>
      </c>
      <c r="S14" s="99">
        <f t="shared" si="2"/>
        <v>0</v>
      </c>
      <c r="T14" s="98">
        <v>0</v>
      </c>
      <c r="U14" s="99">
        <f t="shared" si="3"/>
        <v>0</v>
      </c>
      <c r="V14" s="98">
        <v>57636</v>
      </c>
    </row>
    <row r="15" spans="1:22" ht="20.100000000000001" customHeight="1" x14ac:dyDescent="0.2">
      <c r="A15" s="96"/>
      <c r="B15" s="97"/>
      <c r="C15" s="97" t="s">
        <v>161</v>
      </c>
      <c r="D15" s="97"/>
      <c r="E15" s="97" t="s">
        <v>162</v>
      </c>
      <c r="F15" s="98"/>
      <c r="G15" s="98">
        <v>38436</v>
      </c>
      <c r="H15" s="98">
        <v>0</v>
      </c>
      <c r="I15" s="98"/>
      <c r="J15" s="98">
        <f t="shared" si="0"/>
        <v>38436</v>
      </c>
      <c r="K15" s="99">
        <f>(J15/('Table I'!G11-'Table I'!G9)*100)</f>
        <v>0.37244186046511629</v>
      </c>
      <c r="L15" s="98">
        <v>38436</v>
      </c>
      <c r="M15" s="98"/>
      <c r="N15" s="98">
        <f t="shared" si="1"/>
        <v>38436</v>
      </c>
      <c r="O15" s="99">
        <f>(N15)/'Table I'!K11*100</f>
        <v>0.37244186046511629</v>
      </c>
      <c r="P15" s="98">
        <v>0</v>
      </c>
      <c r="Q15" s="99">
        <f>(P15+J15)/(P29+'Table I'!G11-'Table I'!G9)*100</f>
        <v>0.37244186046511629</v>
      </c>
      <c r="R15" s="98">
        <v>0</v>
      </c>
      <c r="S15" s="99">
        <f t="shared" si="2"/>
        <v>0</v>
      </c>
      <c r="T15" s="98">
        <v>0</v>
      </c>
      <c r="U15" s="99">
        <f t="shared" si="3"/>
        <v>0</v>
      </c>
      <c r="V15" s="98">
        <v>38436</v>
      </c>
    </row>
    <row r="16" spans="1:22" ht="20.100000000000001" customHeight="1" x14ac:dyDescent="0.2">
      <c r="A16" s="96"/>
      <c r="B16" s="97"/>
      <c r="C16" s="97" t="s">
        <v>163</v>
      </c>
      <c r="D16" s="97"/>
      <c r="E16" s="97" t="s">
        <v>164</v>
      </c>
      <c r="F16" s="98"/>
      <c r="G16" s="98">
        <v>26436</v>
      </c>
      <c r="H16" s="98">
        <v>0</v>
      </c>
      <c r="I16" s="98"/>
      <c r="J16" s="98">
        <f t="shared" si="0"/>
        <v>26436</v>
      </c>
      <c r="K16" s="99">
        <f>(J16/('Table I'!G11-'Table I'!G9)*100)</f>
        <v>0.25616279069767439</v>
      </c>
      <c r="L16" s="98">
        <v>26436</v>
      </c>
      <c r="M16" s="98"/>
      <c r="N16" s="98">
        <f t="shared" si="1"/>
        <v>26436</v>
      </c>
      <c r="O16" s="99">
        <f>(N16)/'Table I'!K11*100</f>
        <v>0.25616279069767439</v>
      </c>
      <c r="P16" s="98">
        <v>0</v>
      </c>
      <c r="Q16" s="99">
        <f>(P16+J16)/(P29+'Table I'!G11-'Table I'!G9)*100</f>
        <v>0.25616279069767439</v>
      </c>
      <c r="R16" s="98">
        <v>0</v>
      </c>
      <c r="S16" s="99">
        <f t="shared" si="2"/>
        <v>0</v>
      </c>
      <c r="T16" s="98">
        <v>0</v>
      </c>
      <c r="U16" s="99">
        <f t="shared" si="3"/>
        <v>0</v>
      </c>
      <c r="V16" s="98">
        <v>26436</v>
      </c>
    </row>
    <row r="17" spans="1:22" ht="20.100000000000001" customHeight="1" x14ac:dyDescent="0.2">
      <c r="A17" s="96"/>
      <c r="B17" s="97"/>
      <c r="C17" s="97" t="s">
        <v>165</v>
      </c>
      <c r="D17" s="97"/>
      <c r="E17" s="97" t="s">
        <v>166</v>
      </c>
      <c r="F17" s="98"/>
      <c r="G17" s="98">
        <v>24000</v>
      </c>
      <c r="H17" s="98">
        <v>0</v>
      </c>
      <c r="I17" s="98"/>
      <c r="J17" s="98">
        <f t="shared" si="0"/>
        <v>24000</v>
      </c>
      <c r="K17" s="99">
        <f>(J17/('Table I'!G11-'Table I'!G9)*100)</f>
        <v>0.23255813953488372</v>
      </c>
      <c r="L17" s="98">
        <v>24000</v>
      </c>
      <c r="M17" s="98"/>
      <c r="N17" s="98">
        <f t="shared" si="1"/>
        <v>24000</v>
      </c>
      <c r="O17" s="99">
        <f>(N17)/'Table I'!K11*100</f>
        <v>0.23255813953488372</v>
      </c>
      <c r="P17" s="98">
        <v>0</v>
      </c>
      <c r="Q17" s="99">
        <f>(P17+J17)/(P29+'Table I'!G11-'Table I'!G9)*100</f>
        <v>0.23255813953488372</v>
      </c>
      <c r="R17" s="98">
        <v>0</v>
      </c>
      <c r="S17" s="99">
        <f t="shared" si="2"/>
        <v>0</v>
      </c>
      <c r="T17" s="98">
        <v>0</v>
      </c>
      <c r="U17" s="99">
        <f t="shared" si="3"/>
        <v>0</v>
      </c>
      <c r="V17" s="98">
        <v>24000</v>
      </c>
    </row>
    <row r="18" spans="1:22" s="77" customFormat="1" ht="20.100000000000001" customHeight="1" x14ac:dyDescent="0.2">
      <c r="A18" s="92"/>
      <c r="B18" s="93" t="s">
        <v>167</v>
      </c>
      <c r="C18" s="93" t="s">
        <v>168</v>
      </c>
      <c r="D18" s="93"/>
      <c r="E18" s="93"/>
      <c r="F18" s="94">
        <v>0</v>
      </c>
      <c r="G18" s="94">
        <v>0</v>
      </c>
      <c r="H18" s="94">
        <v>0</v>
      </c>
      <c r="I18" s="94">
        <v>0</v>
      </c>
      <c r="J18" s="94">
        <f t="shared" si="0"/>
        <v>0</v>
      </c>
      <c r="K18" s="95">
        <f>(J18/('Table I'!G11-'Table I'!G9)*100)</f>
        <v>0</v>
      </c>
      <c r="L18" s="94">
        <v>0</v>
      </c>
      <c r="M18" s="94">
        <v>0</v>
      </c>
      <c r="N18" s="94">
        <f t="shared" si="1"/>
        <v>0</v>
      </c>
      <c r="O18" s="95">
        <f>(N18)/'Table I'!K11*100</f>
        <v>0</v>
      </c>
      <c r="P18" s="94">
        <v>0</v>
      </c>
      <c r="Q18" s="95">
        <f>(P18+J18)/(P29+'Table I'!G11-'Table I'!G9)*100</f>
        <v>0</v>
      </c>
      <c r="R18" s="94">
        <v>0</v>
      </c>
      <c r="S18" s="95">
        <v>0</v>
      </c>
      <c r="T18" s="94">
        <v>0</v>
      </c>
      <c r="U18" s="95">
        <v>0</v>
      </c>
      <c r="V18" s="94">
        <v>0</v>
      </c>
    </row>
    <row r="19" spans="1:22" s="77" customFormat="1" ht="20.100000000000001" customHeight="1" x14ac:dyDescent="0.2">
      <c r="A19" s="92"/>
      <c r="B19" s="93" t="s">
        <v>169</v>
      </c>
      <c r="C19" s="93" t="s">
        <v>170</v>
      </c>
      <c r="D19" s="93"/>
      <c r="E19" s="93"/>
      <c r="F19" s="94">
        <v>0</v>
      </c>
      <c r="G19" s="94">
        <v>0</v>
      </c>
      <c r="H19" s="94">
        <v>0</v>
      </c>
      <c r="I19" s="94">
        <v>0</v>
      </c>
      <c r="J19" s="94">
        <f t="shared" si="0"/>
        <v>0</v>
      </c>
      <c r="K19" s="95">
        <f>(J19/('Table I'!G11-'Table I'!G9)*100)</f>
        <v>0</v>
      </c>
      <c r="L19" s="94">
        <v>0</v>
      </c>
      <c r="M19" s="94">
        <v>0</v>
      </c>
      <c r="N19" s="94">
        <f t="shared" si="1"/>
        <v>0</v>
      </c>
      <c r="O19" s="95">
        <f>(N19)/'Table I'!K11*100</f>
        <v>0</v>
      </c>
      <c r="P19" s="94">
        <v>0</v>
      </c>
      <c r="Q19" s="95">
        <f>(P19+J19)/(P29+'Table I'!G11-'Table I'!G9)*100</f>
        <v>0</v>
      </c>
      <c r="R19" s="94">
        <v>0</v>
      </c>
      <c r="S19" s="95">
        <v>0</v>
      </c>
      <c r="T19" s="94">
        <v>0</v>
      </c>
      <c r="U19" s="95">
        <v>0</v>
      </c>
      <c r="V19" s="94">
        <v>0</v>
      </c>
    </row>
    <row r="20" spans="1:22" s="77" customFormat="1" ht="20.100000000000001" customHeight="1" x14ac:dyDescent="0.2">
      <c r="A20" s="92"/>
      <c r="B20" s="93" t="s">
        <v>171</v>
      </c>
      <c r="C20" s="93" t="s">
        <v>172</v>
      </c>
      <c r="D20" s="93"/>
      <c r="E20" s="93"/>
      <c r="F20" s="94">
        <v>0</v>
      </c>
      <c r="G20" s="94">
        <v>0</v>
      </c>
      <c r="H20" s="94">
        <v>0</v>
      </c>
      <c r="I20" s="94">
        <v>0</v>
      </c>
      <c r="J20" s="94">
        <f t="shared" si="0"/>
        <v>0</v>
      </c>
      <c r="K20" s="95">
        <f>(J20/('Table I'!G11-'Table I'!G9)*100)</f>
        <v>0</v>
      </c>
      <c r="L20" s="94">
        <v>0</v>
      </c>
      <c r="M20" s="94">
        <v>0</v>
      </c>
      <c r="N20" s="94">
        <f t="shared" si="1"/>
        <v>0</v>
      </c>
      <c r="O20" s="95">
        <f>(N20)/'Table I'!K11*100</f>
        <v>0</v>
      </c>
      <c r="P20" s="94">
        <v>0</v>
      </c>
      <c r="Q20" s="95">
        <f>(P20+J20)/(P29+'Table I'!G11-'Table I'!G9)*100</f>
        <v>0</v>
      </c>
      <c r="R20" s="94">
        <v>0</v>
      </c>
      <c r="S20" s="95">
        <v>0</v>
      </c>
      <c r="T20" s="94">
        <v>0</v>
      </c>
      <c r="U20" s="95">
        <v>0</v>
      </c>
      <c r="V20" s="94">
        <v>0</v>
      </c>
    </row>
    <row r="21" spans="1:22" s="78" customFormat="1" ht="20.100000000000001" customHeight="1" x14ac:dyDescent="0.2">
      <c r="A21" s="100"/>
      <c r="B21" s="101"/>
      <c r="C21" s="101" t="s">
        <v>173</v>
      </c>
      <c r="D21" s="101"/>
      <c r="E21" s="101"/>
      <c r="F21" s="102">
        <v>10</v>
      </c>
      <c r="G21" s="102">
        <f>G7+G18+G19+G20</f>
        <v>7406400</v>
      </c>
      <c r="H21" s="102">
        <f>H7+H18+H19+H20</f>
        <v>0</v>
      </c>
      <c r="I21" s="102">
        <f>I7+I18+I19+I20</f>
        <v>0</v>
      </c>
      <c r="J21" s="102">
        <f t="shared" si="0"/>
        <v>7406400</v>
      </c>
      <c r="K21" s="103">
        <f>(J21/('Table I'!G11-'Table I'!G9)*100)</f>
        <v>71.767441860465127</v>
      </c>
      <c r="L21" s="102">
        <f>L7+L18+L19+L20</f>
        <v>7406400</v>
      </c>
      <c r="M21" s="102">
        <f>M7+M18+M19+M20</f>
        <v>0</v>
      </c>
      <c r="N21" s="102">
        <f t="shared" si="1"/>
        <v>7406400</v>
      </c>
      <c r="O21" s="103">
        <f>(N21)/'Table I'!K11*100</f>
        <v>71.767441860465127</v>
      </c>
      <c r="P21" s="102">
        <f>P7+P18+P19+P20</f>
        <v>0</v>
      </c>
      <c r="Q21" s="103">
        <f>(P21+J21)/(P29+'Table I'!G11-'Table I'!G9)*100</f>
        <v>71.767441860465127</v>
      </c>
      <c r="R21" s="102">
        <f>R7+R18+R19+R20</f>
        <v>0</v>
      </c>
      <c r="S21" s="103">
        <f>(R21)/J21*100</f>
        <v>0</v>
      </c>
      <c r="T21" s="102">
        <f>T7+T18+T19+T20</f>
        <v>0</v>
      </c>
      <c r="U21" s="103">
        <f>(T21)/J21*100</f>
        <v>0</v>
      </c>
      <c r="V21" s="102">
        <f>V7+V18+V19+V20</f>
        <v>7406400</v>
      </c>
    </row>
    <row r="22" spans="1:22" s="76" customFormat="1" ht="20.100000000000001" customHeight="1" x14ac:dyDescent="0.2">
      <c r="A22" s="104">
        <v>2</v>
      </c>
      <c r="B22" s="105"/>
      <c r="C22" s="105" t="s">
        <v>174</v>
      </c>
      <c r="D22" s="105"/>
      <c r="E22" s="105"/>
      <c r="F22" s="106"/>
      <c r="G22" s="106"/>
      <c r="H22" s="106"/>
      <c r="I22" s="106"/>
      <c r="J22" s="106">
        <f t="shared" si="0"/>
        <v>0</v>
      </c>
      <c r="K22" s="107">
        <f>(J22/('Table I'!G11-'Table I'!G9)*100)</f>
        <v>0</v>
      </c>
      <c r="L22" s="106"/>
      <c r="M22" s="106"/>
      <c r="N22" s="106">
        <f t="shared" si="1"/>
        <v>0</v>
      </c>
      <c r="O22" s="107">
        <f>(N22)/'Table I'!K11*100</f>
        <v>0</v>
      </c>
      <c r="P22" s="106"/>
      <c r="Q22" s="107">
        <f>(P22+J22)/(P29+'Table I'!G11-'Table I'!G9)*100</f>
        <v>0</v>
      </c>
      <c r="R22" s="106"/>
      <c r="S22" s="107">
        <v>0</v>
      </c>
      <c r="T22" s="106"/>
      <c r="U22" s="107">
        <v>0</v>
      </c>
      <c r="V22" s="106"/>
    </row>
    <row r="23" spans="1:22" s="77" customFormat="1" ht="20.100000000000001" customHeight="1" x14ac:dyDescent="0.2">
      <c r="A23" s="92"/>
      <c r="B23" s="93" t="s">
        <v>145</v>
      </c>
      <c r="C23" s="93" t="s">
        <v>175</v>
      </c>
      <c r="D23" s="93"/>
      <c r="E23" s="93"/>
      <c r="F23" s="94">
        <v>0</v>
      </c>
      <c r="G23" s="94">
        <v>0</v>
      </c>
      <c r="H23" s="94">
        <v>0</v>
      </c>
      <c r="I23" s="94">
        <v>0</v>
      </c>
      <c r="J23" s="94">
        <f t="shared" si="0"/>
        <v>0</v>
      </c>
      <c r="K23" s="95">
        <f>(J23/('Table I'!G11-'Table I'!G9)*100)</f>
        <v>0</v>
      </c>
      <c r="L23" s="94">
        <v>0</v>
      </c>
      <c r="M23" s="94">
        <v>0</v>
      </c>
      <c r="N23" s="94">
        <f t="shared" si="1"/>
        <v>0</v>
      </c>
      <c r="O23" s="95">
        <f>(N23)/'Table I'!K11*100</f>
        <v>0</v>
      </c>
      <c r="P23" s="94">
        <v>0</v>
      </c>
      <c r="Q23" s="95">
        <f>(P23+J23)/(P29+'Table I'!G11-'Table I'!G9)*100</f>
        <v>0</v>
      </c>
      <c r="R23" s="94">
        <v>0</v>
      </c>
      <c r="S23" s="95">
        <v>0</v>
      </c>
      <c r="T23" s="94">
        <v>0</v>
      </c>
      <c r="U23" s="95">
        <v>0</v>
      </c>
      <c r="V23" s="94">
        <v>0</v>
      </c>
    </row>
    <row r="24" spans="1:22" s="77" customFormat="1" ht="20.100000000000001" customHeight="1" x14ac:dyDescent="0.2">
      <c r="A24" s="92"/>
      <c r="B24" s="93" t="s">
        <v>167</v>
      </c>
      <c r="C24" s="93" t="s">
        <v>176</v>
      </c>
      <c r="D24" s="93"/>
      <c r="E24" s="93"/>
      <c r="F24" s="94">
        <v>0</v>
      </c>
      <c r="G24" s="94">
        <v>0</v>
      </c>
      <c r="H24" s="94">
        <v>0</v>
      </c>
      <c r="I24" s="94">
        <v>0</v>
      </c>
      <c r="J24" s="94">
        <f t="shared" si="0"/>
        <v>0</v>
      </c>
      <c r="K24" s="95">
        <f>(J24/('Table I'!G11-'Table I'!G9)*100)</f>
        <v>0</v>
      </c>
      <c r="L24" s="94">
        <v>0</v>
      </c>
      <c r="M24" s="94">
        <v>0</v>
      </c>
      <c r="N24" s="94">
        <f t="shared" si="1"/>
        <v>0</v>
      </c>
      <c r="O24" s="95">
        <f>(N24)/'Table I'!K11*100</f>
        <v>0</v>
      </c>
      <c r="P24" s="94">
        <v>0</v>
      </c>
      <c r="Q24" s="95">
        <f>(P24+J24)/(P29+'Table I'!G11-'Table I'!G9)*100</f>
        <v>0</v>
      </c>
      <c r="R24" s="94">
        <v>0</v>
      </c>
      <c r="S24" s="95">
        <v>0</v>
      </c>
      <c r="T24" s="94">
        <v>0</v>
      </c>
      <c r="U24" s="95">
        <v>0</v>
      </c>
      <c r="V24" s="94">
        <v>0</v>
      </c>
    </row>
    <row r="25" spans="1:22" s="77" customFormat="1" ht="20.100000000000001" customHeight="1" x14ac:dyDescent="0.2">
      <c r="A25" s="92"/>
      <c r="B25" s="93" t="s">
        <v>169</v>
      </c>
      <c r="C25" s="93" t="s">
        <v>177</v>
      </c>
      <c r="D25" s="93"/>
      <c r="E25" s="93"/>
      <c r="F25" s="94">
        <v>0</v>
      </c>
      <c r="G25" s="94">
        <v>0</v>
      </c>
      <c r="H25" s="94">
        <v>0</v>
      </c>
      <c r="I25" s="94">
        <v>0</v>
      </c>
      <c r="J25" s="94">
        <f t="shared" si="0"/>
        <v>0</v>
      </c>
      <c r="K25" s="95">
        <f>(J25/('Table I'!G11-'Table I'!G9)*100)</f>
        <v>0</v>
      </c>
      <c r="L25" s="94">
        <v>0</v>
      </c>
      <c r="M25" s="94">
        <v>0</v>
      </c>
      <c r="N25" s="94">
        <f t="shared" si="1"/>
        <v>0</v>
      </c>
      <c r="O25" s="95">
        <f>(N25)/'Table I'!K11*100</f>
        <v>0</v>
      </c>
      <c r="P25" s="94">
        <v>0</v>
      </c>
      <c r="Q25" s="95">
        <f>(P25+J25)/(P29+'Table I'!G11-'Table I'!G9)*100</f>
        <v>0</v>
      </c>
      <c r="R25" s="94">
        <v>0</v>
      </c>
      <c r="S25" s="95">
        <v>0</v>
      </c>
      <c r="T25" s="94">
        <v>0</v>
      </c>
      <c r="U25" s="95">
        <v>0</v>
      </c>
      <c r="V25" s="94">
        <v>0</v>
      </c>
    </row>
    <row r="26" spans="1:22" s="77" customFormat="1" ht="20.100000000000001" customHeight="1" x14ac:dyDescent="0.2">
      <c r="A26" s="92"/>
      <c r="B26" s="93" t="s">
        <v>171</v>
      </c>
      <c r="C26" s="93" t="s">
        <v>178</v>
      </c>
      <c r="D26" s="93"/>
      <c r="E26" s="93"/>
      <c r="F26" s="94">
        <v>0</v>
      </c>
      <c r="G26" s="94">
        <v>0</v>
      </c>
      <c r="H26" s="94">
        <v>0</v>
      </c>
      <c r="I26" s="94">
        <v>0</v>
      </c>
      <c r="J26" s="94">
        <f t="shared" si="0"/>
        <v>0</v>
      </c>
      <c r="K26" s="95">
        <f>(J26/('Table I'!G11-'Table I'!G9)*100)</f>
        <v>0</v>
      </c>
      <c r="L26" s="94">
        <v>0</v>
      </c>
      <c r="M26" s="94">
        <v>0</v>
      </c>
      <c r="N26" s="94">
        <f t="shared" si="1"/>
        <v>0</v>
      </c>
      <c r="O26" s="95">
        <f>(N26)/'Table I'!K11*100</f>
        <v>0</v>
      </c>
      <c r="P26" s="94">
        <v>0</v>
      </c>
      <c r="Q26" s="95">
        <f>(P26+J26)/(P29+'Table I'!G11-'Table I'!G9)*100</f>
        <v>0</v>
      </c>
      <c r="R26" s="94">
        <v>0</v>
      </c>
      <c r="S26" s="95">
        <v>0</v>
      </c>
      <c r="T26" s="94">
        <v>0</v>
      </c>
      <c r="U26" s="95">
        <v>0</v>
      </c>
      <c r="V26" s="94">
        <v>0</v>
      </c>
    </row>
    <row r="27" spans="1:22" s="77" customFormat="1" ht="20.100000000000001" customHeight="1" x14ac:dyDescent="0.2">
      <c r="A27" s="92"/>
      <c r="B27" s="93" t="s">
        <v>179</v>
      </c>
      <c r="C27" s="93" t="s">
        <v>172</v>
      </c>
      <c r="D27" s="93"/>
      <c r="E27" s="93"/>
      <c r="F27" s="94">
        <v>0</v>
      </c>
      <c r="G27" s="94">
        <v>0</v>
      </c>
      <c r="H27" s="94">
        <v>0</v>
      </c>
      <c r="I27" s="94">
        <v>0</v>
      </c>
      <c r="J27" s="94">
        <f t="shared" si="0"/>
        <v>0</v>
      </c>
      <c r="K27" s="95">
        <f>(J27/('Table I'!G11-'Table I'!G9)*100)</f>
        <v>0</v>
      </c>
      <c r="L27" s="94">
        <v>0</v>
      </c>
      <c r="M27" s="94">
        <v>0</v>
      </c>
      <c r="N27" s="94">
        <f t="shared" si="1"/>
        <v>0</v>
      </c>
      <c r="O27" s="95">
        <f>(N27)/'Table I'!K11*100</f>
        <v>0</v>
      </c>
      <c r="P27" s="94">
        <v>0</v>
      </c>
      <c r="Q27" s="95">
        <f>(P27+J27)/(P29+'Table I'!G11-'Table I'!G9)*100</f>
        <v>0</v>
      </c>
      <c r="R27" s="94">
        <v>0</v>
      </c>
      <c r="S27" s="95">
        <v>0</v>
      </c>
      <c r="T27" s="94">
        <v>0</v>
      </c>
      <c r="U27" s="95">
        <v>0</v>
      </c>
      <c r="V27" s="94">
        <v>0</v>
      </c>
    </row>
    <row r="28" spans="1:22" s="78" customFormat="1" ht="20.100000000000001" customHeight="1" thickBot="1" x14ac:dyDescent="0.25">
      <c r="A28" s="100"/>
      <c r="B28" s="101"/>
      <c r="C28" s="101" t="s">
        <v>180</v>
      </c>
      <c r="D28" s="101"/>
      <c r="E28" s="101"/>
      <c r="F28" s="102">
        <v>0</v>
      </c>
      <c r="G28" s="102">
        <f>+G23+G24+G25+G26+G27</f>
        <v>0</v>
      </c>
      <c r="H28" s="102">
        <f>+H23+H24+H25+H26+H27</f>
        <v>0</v>
      </c>
      <c r="I28" s="102">
        <f>+I23+I24+I25+I26+I27</f>
        <v>0</v>
      </c>
      <c r="J28" s="102">
        <f t="shared" si="0"/>
        <v>0</v>
      </c>
      <c r="K28" s="103">
        <f>(J28/('Table I'!G11-'Table I'!G9)*100)</f>
        <v>0</v>
      </c>
      <c r="L28" s="102">
        <f>+L23+L24+L25+L26+L27</f>
        <v>0</v>
      </c>
      <c r="M28" s="102">
        <f>+M23+M24+M25+M26+M27</f>
        <v>0</v>
      </c>
      <c r="N28" s="102">
        <f t="shared" si="1"/>
        <v>0</v>
      </c>
      <c r="O28" s="103">
        <f>(N28)/'Table I'!K11*100</f>
        <v>0</v>
      </c>
      <c r="P28" s="102">
        <f>+P23+P24+P25+P26+P27</f>
        <v>0</v>
      </c>
      <c r="Q28" s="103">
        <f>(P28+J28)/(P29+'Table I'!G11-'Table I'!G9)*100</f>
        <v>0</v>
      </c>
      <c r="R28" s="102">
        <f>+R23+R24+R25+R26+R27</f>
        <v>0</v>
      </c>
      <c r="S28" s="103">
        <v>0</v>
      </c>
      <c r="T28" s="102">
        <f>+T23+T24+T25+T26+T27</f>
        <v>0</v>
      </c>
      <c r="U28" s="103">
        <v>0</v>
      </c>
      <c r="V28" s="102">
        <f>+V23+V24+V25+V26+V27</f>
        <v>0</v>
      </c>
    </row>
    <row r="29" spans="1:22" s="76" customFormat="1" ht="20.100000000000001" customHeight="1" thickBot="1" x14ac:dyDescent="0.25">
      <c r="A29" s="108"/>
      <c r="B29" s="109"/>
      <c r="C29" s="109" t="s">
        <v>181</v>
      </c>
      <c r="D29" s="109"/>
      <c r="E29" s="109"/>
      <c r="F29" s="110">
        <v>10</v>
      </c>
      <c r="G29" s="110">
        <f t="shared" ref="G29:V29" si="4">G21+G28</f>
        <v>7406400</v>
      </c>
      <c r="H29" s="110">
        <f t="shared" si="4"/>
        <v>0</v>
      </c>
      <c r="I29" s="110">
        <f t="shared" si="4"/>
        <v>0</v>
      </c>
      <c r="J29" s="110">
        <f t="shared" si="4"/>
        <v>7406400</v>
      </c>
      <c r="K29" s="111">
        <f t="shared" si="4"/>
        <v>71.767441860465127</v>
      </c>
      <c r="L29" s="110">
        <f t="shared" si="4"/>
        <v>7406400</v>
      </c>
      <c r="M29" s="110">
        <f t="shared" si="4"/>
        <v>0</v>
      </c>
      <c r="N29" s="110">
        <f t="shared" si="4"/>
        <v>7406400</v>
      </c>
      <c r="O29" s="111">
        <f t="shared" si="4"/>
        <v>71.767441860465127</v>
      </c>
      <c r="P29" s="110">
        <f t="shared" si="4"/>
        <v>0</v>
      </c>
      <c r="Q29" s="111">
        <f t="shared" si="4"/>
        <v>71.767441860465127</v>
      </c>
      <c r="R29" s="110">
        <f t="shared" si="4"/>
        <v>0</v>
      </c>
      <c r="S29" s="111">
        <f t="shared" si="4"/>
        <v>0</v>
      </c>
      <c r="T29" s="110">
        <f t="shared" si="4"/>
        <v>0</v>
      </c>
      <c r="U29" s="111">
        <f t="shared" si="4"/>
        <v>0</v>
      </c>
      <c r="V29" s="112">
        <f t="shared" si="4"/>
        <v>7406400</v>
      </c>
    </row>
    <row r="30" spans="1:22" ht="20.100000000000001" customHeight="1" x14ac:dyDescent="0.2"/>
    <row r="31" spans="1:22" ht="20.100000000000001" customHeight="1" x14ac:dyDescent="0.2"/>
    <row r="32" spans="1:22" ht="20.100000000000001" customHeight="1" x14ac:dyDescent="0.2"/>
    <row r="33" ht="20.100000000000001" customHeight="1" x14ac:dyDescent="0.2"/>
  </sheetData>
  <mergeCells count="27">
    <mergeCell ref="G2:G4"/>
    <mergeCell ref="H2:H4"/>
    <mergeCell ref="I2:I4"/>
    <mergeCell ref="J2:J4"/>
    <mergeCell ref="T2:U2"/>
    <mergeCell ref="K2:K4"/>
    <mergeCell ref="V2:V4"/>
    <mergeCell ref="R3:R4"/>
    <mergeCell ref="S3:S4"/>
    <mergeCell ref="T3:T4"/>
    <mergeCell ref="U3:U4"/>
    <mergeCell ref="D2:D4"/>
    <mergeCell ref="A1:V1"/>
    <mergeCell ref="L5:O5"/>
    <mergeCell ref="R5:S5"/>
    <mergeCell ref="T5:U5"/>
    <mergeCell ref="A2:B4"/>
    <mergeCell ref="A5:B5"/>
    <mergeCell ref="C2:C4"/>
    <mergeCell ref="E2:E4"/>
    <mergeCell ref="R2:S2"/>
    <mergeCell ref="F2:F4"/>
    <mergeCell ref="L2:O2"/>
    <mergeCell ref="L3:N3"/>
    <mergeCell ref="O3:O4"/>
    <mergeCell ref="P2:P4"/>
    <mergeCell ref="Q2:Q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opLeftCell="A7" workbookViewId="0">
      <selection activeCell="D42" sqref="D42"/>
    </sheetView>
  </sheetViews>
  <sheetFormatPr defaultColWidth="9.33203125" defaultRowHeight="12" x14ac:dyDescent="0.2"/>
  <cols>
    <col min="1" max="2" width="5.33203125" style="20" customWidth="1"/>
    <col min="3" max="3" width="25.1640625" style="10" customWidth="1"/>
    <col min="4" max="4" width="15.6640625" style="20" customWidth="1"/>
    <col min="5" max="5" width="13.33203125" style="20" customWidth="1"/>
    <col min="6" max="9" width="15.83203125" style="20" customWidth="1"/>
    <col min="10" max="10" width="15.83203125" style="26" customWidth="1"/>
    <col min="11" max="13" width="15.83203125" style="20" customWidth="1"/>
    <col min="14" max="14" width="15.83203125" style="26" customWidth="1"/>
    <col min="15" max="15" width="15.83203125" style="20" customWidth="1"/>
    <col min="16" max="16" width="15.83203125" style="26" customWidth="1"/>
    <col min="17" max="17" width="15.83203125" style="20" customWidth="1"/>
    <col min="18" max="18" width="15.83203125" style="26" customWidth="1"/>
    <col min="19" max="19" width="15.83203125" style="20" customWidth="1"/>
    <col min="20" max="20" width="15.83203125" style="26" customWidth="1"/>
    <col min="21" max="24" width="15.83203125" style="20" customWidth="1"/>
    <col min="25" max="16384" width="9.33203125" style="20"/>
  </cols>
  <sheetData>
    <row r="1" spans="1:24" s="10" customFormat="1" ht="20.25" customHeight="1" x14ac:dyDescent="0.2">
      <c r="A1" s="241" t="s">
        <v>88</v>
      </c>
      <c r="B1" s="242"/>
      <c r="C1" s="242"/>
      <c r="D1" s="242"/>
      <c r="E1" s="242"/>
      <c r="F1" s="242"/>
      <c r="G1" s="242"/>
      <c r="H1" s="242"/>
      <c r="I1" s="242"/>
      <c r="J1" s="242"/>
      <c r="K1" s="242"/>
      <c r="L1" s="242"/>
      <c r="M1" s="242"/>
      <c r="N1" s="242"/>
      <c r="O1" s="242"/>
      <c r="P1" s="242"/>
      <c r="Q1" s="242"/>
      <c r="R1" s="242"/>
      <c r="S1" s="242"/>
      <c r="T1" s="242"/>
      <c r="U1" s="243"/>
    </row>
    <row r="2" spans="1:24" s="10" customFormat="1" ht="35.25" customHeight="1" x14ac:dyDescent="0.2">
      <c r="A2" s="244"/>
      <c r="B2" s="244"/>
      <c r="C2" s="229" t="s">
        <v>90</v>
      </c>
      <c r="D2" s="229" t="s">
        <v>78</v>
      </c>
      <c r="E2" s="229" t="s">
        <v>91</v>
      </c>
      <c r="F2" s="229" t="s">
        <v>63</v>
      </c>
      <c r="G2" s="229" t="s">
        <v>79</v>
      </c>
      <c r="H2" s="229" t="s">
        <v>80</v>
      </c>
      <c r="I2" s="229" t="s">
        <v>81</v>
      </c>
      <c r="J2" s="232" t="s">
        <v>82</v>
      </c>
      <c r="K2" s="235" t="s">
        <v>59</v>
      </c>
      <c r="L2" s="236"/>
      <c r="M2" s="236"/>
      <c r="N2" s="237"/>
      <c r="O2" s="229" t="s">
        <v>58</v>
      </c>
      <c r="P2" s="232" t="s">
        <v>92</v>
      </c>
      <c r="Q2" s="235" t="s">
        <v>57</v>
      </c>
      <c r="R2" s="237"/>
      <c r="S2" s="235" t="s">
        <v>56</v>
      </c>
      <c r="T2" s="237"/>
      <c r="U2" s="229" t="s">
        <v>84</v>
      </c>
      <c r="V2" s="227" t="s">
        <v>128</v>
      </c>
      <c r="W2" s="228"/>
      <c r="X2" s="228"/>
    </row>
    <row r="3" spans="1:24" s="10" customFormat="1" ht="26.1" customHeight="1" x14ac:dyDescent="0.2">
      <c r="A3" s="245"/>
      <c r="B3" s="245"/>
      <c r="C3" s="230"/>
      <c r="D3" s="230"/>
      <c r="E3" s="230"/>
      <c r="F3" s="230"/>
      <c r="G3" s="230"/>
      <c r="H3" s="230"/>
      <c r="I3" s="230"/>
      <c r="J3" s="233"/>
      <c r="K3" s="235" t="s">
        <v>26</v>
      </c>
      <c r="L3" s="236"/>
      <c r="M3" s="237"/>
      <c r="N3" s="232" t="s">
        <v>73</v>
      </c>
      <c r="O3" s="230"/>
      <c r="P3" s="233"/>
      <c r="Q3" s="229" t="s">
        <v>27</v>
      </c>
      <c r="R3" s="238" t="s">
        <v>103</v>
      </c>
      <c r="S3" s="229" t="s">
        <v>89</v>
      </c>
      <c r="T3" s="232" t="s">
        <v>93</v>
      </c>
      <c r="U3" s="230"/>
      <c r="V3" s="228" t="s">
        <v>129</v>
      </c>
      <c r="W3" s="228"/>
      <c r="X3" s="228"/>
    </row>
    <row r="4" spans="1:24" s="10" customFormat="1" ht="62.25" customHeight="1" x14ac:dyDescent="0.2">
      <c r="A4" s="240"/>
      <c r="B4" s="240"/>
      <c r="C4" s="231"/>
      <c r="D4" s="231"/>
      <c r="E4" s="231"/>
      <c r="F4" s="231"/>
      <c r="G4" s="231"/>
      <c r="H4" s="231"/>
      <c r="I4" s="231"/>
      <c r="J4" s="234"/>
      <c r="K4" s="18" t="s">
        <v>74</v>
      </c>
      <c r="L4" s="18" t="s">
        <v>75</v>
      </c>
      <c r="M4" s="18" t="s">
        <v>38</v>
      </c>
      <c r="N4" s="234"/>
      <c r="O4" s="231"/>
      <c r="P4" s="234"/>
      <c r="Q4" s="231"/>
      <c r="R4" s="239"/>
      <c r="S4" s="240"/>
      <c r="T4" s="239"/>
      <c r="U4" s="231"/>
      <c r="V4" s="42" t="s">
        <v>130</v>
      </c>
      <c r="W4" s="43" t="s">
        <v>131</v>
      </c>
      <c r="X4" s="43" t="s">
        <v>132</v>
      </c>
    </row>
    <row r="5" spans="1:24" s="25" customFormat="1" ht="29.25" customHeight="1" x14ac:dyDescent="0.2">
      <c r="A5" s="19"/>
      <c r="B5" s="19"/>
      <c r="C5" s="18" t="s">
        <v>40</v>
      </c>
      <c r="D5" s="17" t="s">
        <v>41</v>
      </c>
      <c r="E5" s="18" t="s">
        <v>42</v>
      </c>
      <c r="F5" s="17" t="s">
        <v>43</v>
      </c>
      <c r="G5" s="18" t="s">
        <v>44</v>
      </c>
      <c r="H5" s="18" t="s">
        <v>45</v>
      </c>
      <c r="I5" s="17" t="s">
        <v>87</v>
      </c>
      <c r="J5" s="113" t="s">
        <v>47</v>
      </c>
      <c r="K5" s="235" t="s">
        <v>48</v>
      </c>
      <c r="L5" s="236"/>
      <c r="M5" s="236"/>
      <c r="N5" s="237"/>
      <c r="O5" s="18" t="s">
        <v>49</v>
      </c>
      <c r="P5" s="113" t="s">
        <v>51</v>
      </c>
      <c r="Q5" s="235" t="s">
        <v>52</v>
      </c>
      <c r="R5" s="237"/>
      <c r="S5" s="235" t="s">
        <v>53</v>
      </c>
      <c r="T5" s="237"/>
      <c r="U5" s="17" t="s">
        <v>54</v>
      </c>
      <c r="V5" s="44"/>
      <c r="W5" s="44"/>
      <c r="X5" s="44"/>
    </row>
    <row r="6" spans="1:24" s="76" customFormat="1" ht="20.100000000000001" customHeight="1" x14ac:dyDescent="0.2">
      <c r="A6" s="116">
        <v>1</v>
      </c>
      <c r="B6" s="114"/>
      <c r="C6" s="115" t="s">
        <v>182</v>
      </c>
      <c r="D6" s="115"/>
      <c r="E6" s="115"/>
      <c r="F6" s="115"/>
      <c r="G6" s="115"/>
      <c r="H6" s="115"/>
      <c r="I6" s="115"/>
      <c r="J6" s="79"/>
      <c r="K6" s="115"/>
      <c r="L6" s="115"/>
      <c r="M6" s="115"/>
      <c r="N6" s="79"/>
      <c r="O6" s="115"/>
      <c r="P6" s="79"/>
      <c r="Q6" s="115"/>
      <c r="R6" s="79"/>
      <c r="S6" s="115"/>
      <c r="T6" s="79"/>
      <c r="U6" s="115"/>
      <c r="V6" s="115"/>
      <c r="W6" s="115"/>
      <c r="X6" s="115"/>
    </row>
    <row r="7" spans="1:24" s="77" customFormat="1" x14ac:dyDescent="0.2">
      <c r="A7" s="92"/>
      <c r="B7" s="93" t="s">
        <v>145</v>
      </c>
      <c r="C7" s="93" t="s">
        <v>183</v>
      </c>
      <c r="D7" s="93"/>
      <c r="E7" s="93">
        <v>0</v>
      </c>
      <c r="F7" s="93">
        <v>0</v>
      </c>
      <c r="G7" s="93">
        <v>0</v>
      </c>
      <c r="H7" s="93"/>
      <c r="I7" s="93">
        <f t="shared" ref="I7:I50" si="0">F7+G7+H7</f>
        <v>0</v>
      </c>
      <c r="J7" s="95">
        <f>(I7/('Table I'!G11-'Table I'!G9)*100)</f>
        <v>0</v>
      </c>
      <c r="K7" s="93">
        <v>0</v>
      </c>
      <c r="L7" s="93"/>
      <c r="M7" s="93">
        <f t="shared" ref="M7:M50" si="1">K7+L7</f>
        <v>0</v>
      </c>
      <c r="N7" s="95">
        <f>(M7)/'Table I'!K11*100</f>
        <v>0</v>
      </c>
      <c r="O7" s="93">
        <v>0</v>
      </c>
      <c r="P7" s="95">
        <f>(O7+I7)/(O61+'Table I'!G11-'Table I'!G9)*100</f>
        <v>0</v>
      </c>
      <c r="Q7" s="93">
        <v>0</v>
      </c>
      <c r="R7" s="95">
        <v>0</v>
      </c>
      <c r="S7" s="93"/>
      <c r="T7" s="95">
        <v>0</v>
      </c>
      <c r="U7" s="93">
        <v>0</v>
      </c>
      <c r="V7" s="93"/>
      <c r="W7" s="93"/>
      <c r="X7" s="93"/>
    </row>
    <row r="8" spans="1:24" s="77" customFormat="1" x14ac:dyDescent="0.2">
      <c r="A8" s="92"/>
      <c r="B8" s="93" t="s">
        <v>167</v>
      </c>
      <c r="C8" s="93" t="s">
        <v>184</v>
      </c>
      <c r="D8" s="93"/>
      <c r="E8" s="93">
        <v>0</v>
      </c>
      <c r="F8" s="93">
        <v>0</v>
      </c>
      <c r="G8" s="93">
        <v>0</v>
      </c>
      <c r="H8" s="93"/>
      <c r="I8" s="93">
        <f t="shared" si="0"/>
        <v>0</v>
      </c>
      <c r="J8" s="95">
        <f>(I8/('Table I'!G11-'Table I'!G9)*100)</f>
        <v>0</v>
      </c>
      <c r="K8" s="93">
        <v>0</v>
      </c>
      <c r="L8" s="93"/>
      <c r="M8" s="93">
        <f t="shared" si="1"/>
        <v>0</v>
      </c>
      <c r="N8" s="95">
        <f>(M8)/'Table I'!K11*100</f>
        <v>0</v>
      </c>
      <c r="O8" s="93">
        <v>0</v>
      </c>
      <c r="P8" s="95">
        <f>(O8+I8)/(O61+'Table I'!G11-'Table I'!G9)*100</f>
        <v>0</v>
      </c>
      <c r="Q8" s="93">
        <v>0</v>
      </c>
      <c r="R8" s="95">
        <v>0</v>
      </c>
      <c r="S8" s="93"/>
      <c r="T8" s="95">
        <v>0</v>
      </c>
      <c r="U8" s="93">
        <v>0</v>
      </c>
      <c r="V8" s="93"/>
      <c r="W8" s="93"/>
      <c r="X8" s="93"/>
    </row>
    <row r="9" spans="1:24" s="77" customFormat="1" x14ac:dyDescent="0.2">
      <c r="A9" s="92"/>
      <c r="B9" s="93" t="s">
        <v>169</v>
      </c>
      <c r="C9" s="93" t="s">
        <v>185</v>
      </c>
      <c r="D9" s="93"/>
      <c r="E9" s="93">
        <v>0</v>
      </c>
      <c r="F9" s="93">
        <v>0</v>
      </c>
      <c r="G9" s="93">
        <v>0</v>
      </c>
      <c r="H9" s="93"/>
      <c r="I9" s="93">
        <f t="shared" si="0"/>
        <v>0</v>
      </c>
      <c r="J9" s="95">
        <f>(I9/('Table I'!G11-'Table I'!G9)*100)</f>
        <v>0</v>
      </c>
      <c r="K9" s="93">
        <v>0</v>
      </c>
      <c r="L9" s="93"/>
      <c r="M9" s="93">
        <f t="shared" si="1"/>
        <v>0</v>
      </c>
      <c r="N9" s="95">
        <f>(M9)/'Table I'!K11*100</f>
        <v>0</v>
      </c>
      <c r="O9" s="93">
        <v>0</v>
      </c>
      <c r="P9" s="95">
        <f>(O9+I9)/(O61+'Table I'!G11-'Table I'!G9)*100</f>
        <v>0</v>
      </c>
      <c r="Q9" s="93">
        <v>0</v>
      </c>
      <c r="R9" s="95">
        <v>0</v>
      </c>
      <c r="S9" s="93"/>
      <c r="T9" s="95">
        <v>0</v>
      </c>
      <c r="U9" s="93">
        <v>0</v>
      </c>
      <c r="V9" s="93"/>
      <c r="W9" s="93"/>
      <c r="X9" s="93"/>
    </row>
    <row r="10" spans="1:24" s="77" customFormat="1" x14ac:dyDescent="0.2">
      <c r="A10" s="92"/>
      <c r="B10" s="93" t="s">
        <v>171</v>
      </c>
      <c r="C10" s="93" t="s">
        <v>186</v>
      </c>
      <c r="D10" s="93"/>
      <c r="E10" s="93">
        <v>0</v>
      </c>
      <c r="F10" s="93">
        <v>0</v>
      </c>
      <c r="G10" s="93">
        <v>0</v>
      </c>
      <c r="H10" s="93"/>
      <c r="I10" s="93">
        <f t="shared" si="0"/>
        <v>0</v>
      </c>
      <c r="J10" s="95">
        <f>(I10/('Table I'!G11-'Table I'!G9)*100)</f>
        <v>0</v>
      </c>
      <c r="K10" s="93">
        <v>0</v>
      </c>
      <c r="L10" s="93"/>
      <c r="M10" s="93">
        <f t="shared" si="1"/>
        <v>0</v>
      </c>
      <c r="N10" s="95">
        <f>(M10)/'Table I'!K11*100</f>
        <v>0</v>
      </c>
      <c r="O10" s="93">
        <v>0</v>
      </c>
      <c r="P10" s="95">
        <f>(O10+I10)/(O61+'Table I'!G11-'Table I'!G9)*100</f>
        <v>0</v>
      </c>
      <c r="Q10" s="93">
        <v>0</v>
      </c>
      <c r="R10" s="95">
        <v>0</v>
      </c>
      <c r="S10" s="93"/>
      <c r="T10" s="95">
        <v>0</v>
      </c>
      <c r="U10" s="93">
        <v>0</v>
      </c>
      <c r="V10" s="93"/>
      <c r="W10" s="93"/>
      <c r="X10" s="93"/>
    </row>
    <row r="11" spans="1:24" s="77" customFormat="1" x14ac:dyDescent="0.2">
      <c r="A11" s="92"/>
      <c r="B11" s="93" t="s">
        <v>179</v>
      </c>
      <c r="C11" s="93" t="s">
        <v>187</v>
      </c>
      <c r="D11" s="93"/>
      <c r="E11" s="93">
        <v>0</v>
      </c>
      <c r="F11" s="93">
        <v>0</v>
      </c>
      <c r="G11" s="93">
        <v>0</v>
      </c>
      <c r="H11" s="93"/>
      <c r="I11" s="93">
        <f t="shared" si="0"/>
        <v>0</v>
      </c>
      <c r="J11" s="95">
        <f>(I11/('Table I'!G11-'Table I'!G9)*100)</f>
        <v>0</v>
      </c>
      <c r="K11" s="93">
        <v>0</v>
      </c>
      <c r="L11" s="93"/>
      <c r="M11" s="93">
        <f t="shared" si="1"/>
        <v>0</v>
      </c>
      <c r="N11" s="95">
        <f>(M11)/'Table I'!K11*100</f>
        <v>0</v>
      </c>
      <c r="O11" s="93">
        <v>0</v>
      </c>
      <c r="P11" s="95">
        <f>(O11+I11)/(O61+'Table I'!G11-'Table I'!G9)*100</f>
        <v>0</v>
      </c>
      <c r="Q11" s="93">
        <v>0</v>
      </c>
      <c r="R11" s="95">
        <v>0</v>
      </c>
      <c r="S11" s="93"/>
      <c r="T11" s="95">
        <v>0</v>
      </c>
      <c r="U11" s="93">
        <v>0</v>
      </c>
      <c r="V11" s="93"/>
      <c r="W11" s="93"/>
      <c r="X11" s="93"/>
    </row>
    <row r="12" spans="1:24" s="77" customFormat="1" ht="24" x14ac:dyDescent="0.2">
      <c r="A12" s="92"/>
      <c r="B12" s="93" t="s">
        <v>188</v>
      </c>
      <c r="C12" s="93" t="s">
        <v>189</v>
      </c>
      <c r="D12" s="93"/>
      <c r="E12" s="93">
        <v>0</v>
      </c>
      <c r="F12" s="93">
        <v>0</v>
      </c>
      <c r="G12" s="93">
        <v>0</v>
      </c>
      <c r="H12" s="93"/>
      <c r="I12" s="93">
        <f t="shared" si="0"/>
        <v>0</v>
      </c>
      <c r="J12" s="95">
        <f>(I12/('Table I'!G11-'Table I'!G9)*100)</f>
        <v>0</v>
      </c>
      <c r="K12" s="93">
        <v>0</v>
      </c>
      <c r="L12" s="93"/>
      <c r="M12" s="93">
        <f t="shared" si="1"/>
        <v>0</v>
      </c>
      <c r="N12" s="95">
        <f>(M12)/'Table I'!K11*100</f>
        <v>0</v>
      </c>
      <c r="O12" s="93">
        <v>0</v>
      </c>
      <c r="P12" s="95">
        <f>(O12+I12)/(O61+'Table I'!G11-'Table I'!G9)*100</f>
        <v>0</v>
      </c>
      <c r="Q12" s="93">
        <v>0</v>
      </c>
      <c r="R12" s="95">
        <v>0</v>
      </c>
      <c r="S12" s="93"/>
      <c r="T12" s="95">
        <v>0</v>
      </c>
      <c r="U12" s="93">
        <v>0</v>
      </c>
      <c r="V12" s="93"/>
      <c r="W12" s="93"/>
      <c r="X12" s="93"/>
    </row>
    <row r="13" spans="1:24" s="77" customFormat="1" x14ac:dyDescent="0.2">
      <c r="A13" s="92"/>
      <c r="B13" s="93" t="s">
        <v>190</v>
      </c>
      <c r="C13" s="93" t="s">
        <v>191</v>
      </c>
      <c r="D13" s="93"/>
      <c r="E13" s="93">
        <v>0</v>
      </c>
      <c r="F13" s="93">
        <v>0</v>
      </c>
      <c r="G13" s="93">
        <v>0</v>
      </c>
      <c r="H13" s="93"/>
      <c r="I13" s="93">
        <f t="shared" si="0"/>
        <v>0</v>
      </c>
      <c r="J13" s="95">
        <f>(I13/('Table I'!G11-'Table I'!G9)*100)</f>
        <v>0</v>
      </c>
      <c r="K13" s="93">
        <v>0</v>
      </c>
      <c r="L13" s="93"/>
      <c r="M13" s="93">
        <f t="shared" si="1"/>
        <v>0</v>
      </c>
      <c r="N13" s="95">
        <f>(M13)/'Table I'!K11*100</f>
        <v>0</v>
      </c>
      <c r="O13" s="93">
        <v>0</v>
      </c>
      <c r="P13" s="95">
        <f>(O13+I13)/(O61+'Table I'!G11-'Table I'!G9)*100</f>
        <v>0</v>
      </c>
      <c r="Q13" s="93">
        <v>0</v>
      </c>
      <c r="R13" s="95">
        <v>0</v>
      </c>
      <c r="S13" s="93"/>
      <c r="T13" s="95">
        <v>0</v>
      </c>
      <c r="U13" s="93">
        <v>0</v>
      </c>
      <c r="V13" s="93"/>
      <c r="W13" s="93"/>
      <c r="X13" s="93"/>
    </row>
    <row r="14" spans="1:24" s="77" customFormat="1" x14ac:dyDescent="0.2">
      <c r="A14" s="92"/>
      <c r="B14" s="93" t="s">
        <v>192</v>
      </c>
      <c r="C14" s="93" t="s">
        <v>193</v>
      </c>
      <c r="D14" s="93"/>
      <c r="E14" s="93">
        <v>0</v>
      </c>
      <c r="F14" s="93">
        <v>0</v>
      </c>
      <c r="G14" s="93">
        <v>0</v>
      </c>
      <c r="H14" s="93"/>
      <c r="I14" s="93">
        <f t="shared" si="0"/>
        <v>0</v>
      </c>
      <c r="J14" s="95">
        <f>(I14/('Table I'!G11-'Table I'!G9)*100)</f>
        <v>0</v>
      </c>
      <c r="K14" s="93">
        <v>0</v>
      </c>
      <c r="L14" s="93"/>
      <c r="M14" s="93">
        <f t="shared" si="1"/>
        <v>0</v>
      </c>
      <c r="N14" s="95">
        <f>(M14)/'Table I'!K11*100</f>
        <v>0</v>
      </c>
      <c r="O14" s="93">
        <v>0</v>
      </c>
      <c r="P14" s="95">
        <f>(O14+I14)/(O61+'Table I'!G11-'Table I'!G9)*100</f>
        <v>0</v>
      </c>
      <c r="Q14" s="93">
        <v>0</v>
      </c>
      <c r="R14" s="95">
        <v>0</v>
      </c>
      <c r="S14" s="93"/>
      <c r="T14" s="95">
        <v>0</v>
      </c>
      <c r="U14" s="93">
        <v>0</v>
      </c>
      <c r="V14" s="93"/>
      <c r="W14" s="93"/>
      <c r="X14" s="93"/>
    </row>
    <row r="15" spans="1:24" s="77" customFormat="1" x14ac:dyDescent="0.2">
      <c r="A15" s="92"/>
      <c r="B15" s="93" t="s">
        <v>194</v>
      </c>
      <c r="C15" s="93" t="s">
        <v>195</v>
      </c>
      <c r="D15" s="93"/>
      <c r="E15" s="93">
        <v>0</v>
      </c>
      <c r="F15" s="93">
        <v>0</v>
      </c>
      <c r="G15" s="93">
        <v>0</v>
      </c>
      <c r="H15" s="93"/>
      <c r="I15" s="93">
        <f t="shared" si="0"/>
        <v>0</v>
      </c>
      <c r="J15" s="95">
        <f>(I15/('Table I'!G11-'Table I'!G9)*100)</f>
        <v>0</v>
      </c>
      <c r="K15" s="93">
        <v>0</v>
      </c>
      <c r="L15" s="93"/>
      <c r="M15" s="93">
        <f t="shared" si="1"/>
        <v>0</v>
      </c>
      <c r="N15" s="95">
        <f>(M15)/'Table I'!K11*100</f>
        <v>0</v>
      </c>
      <c r="O15" s="93">
        <v>0</v>
      </c>
      <c r="P15" s="95">
        <f>(O15+I15)/(O61+'Table I'!G11-'Table I'!G9)*100</f>
        <v>0</v>
      </c>
      <c r="Q15" s="93">
        <v>0</v>
      </c>
      <c r="R15" s="95">
        <v>0</v>
      </c>
      <c r="S15" s="93"/>
      <c r="T15" s="95">
        <v>0</v>
      </c>
      <c r="U15" s="93">
        <v>0</v>
      </c>
      <c r="V15" s="93"/>
      <c r="W15" s="93"/>
      <c r="X15" s="93"/>
    </row>
    <row r="16" spans="1:24" s="77" customFormat="1" x14ac:dyDescent="0.2">
      <c r="A16" s="92"/>
      <c r="B16" s="93" t="s">
        <v>196</v>
      </c>
      <c r="C16" s="93" t="s">
        <v>197</v>
      </c>
      <c r="D16" s="93"/>
      <c r="E16" s="93">
        <v>0</v>
      </c>
      <c r="F16" s="93">
        <v>0</v>
      </c>
      <c r="G16" s="93">
        <v>0</v>
      </c>
      <c r="H16" s="93"/>
      <c r="I16" s="93">
        <f t="shared" si="0"/>
        <v>0</v>
      </c>
      <c r="J16" s="95">
        <f>(I16/('Table I'!G11-'Table I'!G9)*100)</f>
        <v>0</v>
      </c>
      <c r="K16" s="93">
        <v>0</v>
      </c>
      <c r="L16" s="93"/>
      <c r="M16" s="93">
        <f t="shared" si="1"/>
        <v>0</v>
      </c>
      <c r="N16" s="95">
        <f>(M16)/'Table I'!K11*100</f>
        <v>0</v>
      </c>
      <c r="O16" s="93">
        <v>0</v>
      </c>
      <c r="P16" s="95">
        <f>(O16+I16)/(O61+'Table I'!G11-'Table I'!G9)*100</f>
        <v>0</v>
      </c>
      <c r="Q16" s="93">
        <v>0</v>
      </c>
      <c r="R16" s="95">
        <v>0</v>
      </c>
      <c r="S16" s="93"/>
      <c r="T16" s="95">
        <v>0</v>
      </c>
      <c r="U16" s="93">
        <v>0</v>
      </c>
      <c r="V16" s="93"/>
      <c r="W16" s="93"/>
      <c r="X16" s="93"/>
    </row>
    <row r="17" spans="1:24" s="77" customFormat="1" x14ac:dyDescent="0.2">
      <c r="A17" s="92"/>
      <c r="B17" s="93" t="s">
        <v>198</v>
      </c>
      <c r="C17" s="93" t="s">
        <v>199</v>
      </c>
      <c r="D17" s="93"/>
      <c r="E17" s="93">
        <v>0</v>
      </c>
      <c r="F17" s="93">
        <v>0</v>
      </c>
      <c r="G17" s="93">
        <v>0</v>
      </c>
      <c r="H17" s="93"/>
      <c r="I17" s="93">
        <f t="shared" si="0"/>
        <v>0</v>
      </c>
      <c r="J17" s="95">
        <f>(I17/('Table I'!G11-'Table I'!G9)*100)</f>
        <v>0</v>
      </c>
      <c r="K17" s="93">
        <v>0</v>
      </c>
      <c r="L17" s="93"/>
      <c r="M17" s="93">
        <f t="shared" si="1"/>
        <v>0</v>
      </c>
      <c r="N17" s="95">
        <f>(M17)/'Table I'!K11*100</f>
        <v>0</v>
      </c>
      <c r="O17" s="93">
        <v>0</v>
      </c>
      <c r="P17" s="95">
        <f>(O17+I17)/(O61+'Table I'!G11-'Table I'!G9)*100</f>
        <v>0</v>
      </c>
      <c r="Q17" s="93">
        <v>0</v>
      </c>
      <c r="R17" s="95">
        <v>0</v>
      </c>
      <c r="S17" s="93"/>
      <c r="T17" s="95">
        <v>0</v>
      </c>
      <c r="U17" s="93">
        <v>0</v>
      </c>
      <c r="V17" s="93"/>
      <c r="W17" s="93"/>
      <c r="X17" s="93"/>
    </row>
    <row r="18" spans="1:24" s="78" customFormat="1" x14ac:dyDescent="0.2">
      <c r="A18" s="100"/>
      <c r="B18" s="101"/>
      <c r="C18" s="101" t="s">
        <v>200</v>
      </c>
      <c r="D18" s="101"/>
      <c r="E18" s="101">
        <f>E7+E8+E9+E10+E11+E12+E13+E14+E15+E16+E17</f>
        <v>0</v>
      </c>
      <c r="F18" s="101">
        <f>F7+F8+F9+F10+F11+F12+F13+F14+F15+F16+F17</f>
        <v>0</v>
      </c>
      <c r="G18" s="101">
        <f>G7+G8+G9+G10+G11+G12+G13+G14+G15+G16+G17</f>
        <v>0</v>
      </c>
      <c r="H18" s="101">
        <f>H7+H8+H9+H10+H11+H12+H13+H14+H15+H16+H17</f>
        <v>0</v>
      </c>
      <c r="I18" s="101">
        <f t="shared" si="0"/>
        <v>0</v>
      </c>
      <c r="J18" s="103">
        <f>(I18/('Table I'!G11-'Table I'!G9)*100)</f>
        <v>0</v>
      </c>
      <c r="K18" s="101">
        <f>K7+K8+K9+K10+K11+K12+K13+K14+K15+K16+K17</f>
        <v>0</v>
      </c>
      <c r="L18" s="101">
        <f>L7+L8+L9+L10+L11+L12+L13+L14+L15+L16+L17</f>
        <v>0</v>
      </c>
      <c r="M18" s="101">
        <f t="shared" si="1"/>
        <v>0</v>
      </c>
      <c r="N18" s="103">
        <f>(M18)/'Table I'!K11*100</f>
        <v>0</v>
      </c>
      <c r="O18" s="101">
        <f>O7+O8+O9+O10+O11+O12+O13+O14+O15+O16+O17</f>
        <v>0</v>
      </c>
      <c r="P18" s="103">
        <f>(O18+I18)/(O61+'Table I'!G11-'Table I'!G9)*100</f>
        <v>0</v>
      </c>
      <c r="Q18" s="101">
        <f>Q7+Q8+Q9+Q10+Q11+Q12+Q13+Q14+Q15+Q16+Q17</f>
        <v>0</v>
      </c>
      <c r="R18" s="103">
        <v>0</v>
      </c>
      <c r="S18" s="101">
        <f>S7+S8+S9+S10+S11+S12+S13+S14+S15+S16+S17</f>
        <v>0</v>
      </c>
      <c r="T18" s="103">
        <v>0</v>
      </c>
      <c r="U18" s="101">
        <f>U7+U8+U9+U10+U11+U12+U13+U14+U15+U16+U17</f>
        <v>0</v>
      </c>
      <c r="V18" s="101">
        <f>V7+V8+V9+V10+V11+V12+V13+V14+V15+V16+V17</f>
        <v>0</v>
      </c>
      <c r="W18" s="101">
        <f>W7+W8+W9+W10+W11+W12+W13+W14+W15+W16+W17</f>
        <v>0</v>
      </c>
      <c r="X18" s="101">
        <f>X7+X8+X9+X10+X11+X12+X13+X14+X15+X16+X17</f>
        <v>0</v>
      </c>
    </row>
    <row r="19" spans="1:24" s="76" customFormat="1" x14ac:dyDescent="0.2">
      <c r="A19" s="104">
        <v>2</v>
      </c>
      <c r="B19" s="105"/>
      <c r="C19" s="105" t="s">
        <v>201</v>
      </c>
      <c r="D19" s="105"/>
      <c r="E19" s="105"/>
      <c r="F19" s="105"/>
      <c r="G19" s="105"/>
      <c r="H19" s="105"/>
      <c r="I19" s="105">
        <f t="shared" si="0"/>
        <v>0</v>
      </c>
      <c r="J19" s="107">
        <f>(I19/('Table I'!G11-'Table I'!G9)*100)</f>
        <v>0</v>
      </c>
      <c r="K19" s="105"/>
      <c r="L19" s="105"/>
      <c r="M19" s="105">
        <f t="shared" si="1"/>
        <v>0</v>
      </c>
      <c r="N19" s="107">
        <f>(M19)/'Table I'!K11*100</f>
        <v>0</v>
      </c>
      <c r="O19" s="105"/>
      <c r="P19" s="107">
        <f>(O19+I19)/(O61+'Table I'!G11-'Table I'!G9)*100</f>
        <v>0</v>
      </c>
      <c r="Q19" s="105"/>
      <c r="R19" s="107">
        <v>0</v>
      </c>
      <c r="S19" s="105"/>
      <c r="T19" s="107">
        <v>0</v>
      </c>
      <c r="U19" s="105"/>
      <c r="V19" s="105"/>
      <c r="W19" s="105"/>
      <c r="X19" s="105"/>
    </row>
    <row r="20" spans="1:24" s="77" customFormat="1" x14ac:dyDescent="0.2">
      <c r="A20" s="92"/>
      <c r="B20" s="93" t="s">
        <v>145</v>
      </c>
      <c r="C20" s="93" t="s">
        <v>202</v>
      </c>
      <c r="D20" s="93"/>
      <c r="E20" s="93">
        <v>0</v>
      </c>
      <c r="F20" s="93">
        <v>0</v>
      </c>
      <c r="G20" s="93">
        <v>0</v>
      </c>
      <c r="H20" s="93"/>
      <c r="I20" s="93">
        <f t="shared" si="0"/>
        <v>0</v>
      </c>
      <c r="J20" s="95">
        <f>(I20/('Table I'!G11-'Table I'!G9)*100)</f>
        <v>0</v>
      </c>
      <c r="K20" s="93">
        <v>0</v>
      </c>
      <c r="L20" s="93"/>
      <c r="M20" s="93">
        <f t="shared" si="1"/>
        <v>0</v>
      </c>
      <c r="N20" s="95">
        <f>(M20)/'Table I'!K11*100</f>
        <v>0</v>
      </c>
      <c r="O20" s="93">
        <v>0</v>
      </c>
      <c r="P20" s="95">
        <f>(O20+I20)/(O61+'Table I'!G11-'Table I'!G9)*100</f>
        <v>0</v>
      </c>
      <c r="Q20" s="93">
        <v>0</v>
      </c>
      <c r="R20" s="95">
        <v>0</v>
      </c>
      <c r="S20" s="93"/>
      <c r="T20" s="95">
        <v>0</v>
      </c>
      <c r="U20" s="93">
        <v>0</v>
      </c>
      <c r="V20" s="93"/>
      <c r="W20" s="93"/>
      <c r="X20" s="93"/>
    </row>
    <row r="21" spans="1:24" s="77" customFormat="1" ht="24" x14ac:dyDescent="0.2">
      <c r="A21" s="92"/>
      <c r="B21" s="93" t="s">
        <v>167</v>
      </c>
      <c r="C21" s="93" t="s">
        <v>203</v>
      </c>
      <c r="D21" s="93"/>
      <c r="E21" s="93">
        <v>0</v>
      </c>
      <c r="F21" s="93">
        <v>0</v>
      </c>
      <c r="G21" s="93">
        <v>0</v>
      </c>
      <c r="H21" s="93"/>
      <c r="I21" s="93">
        <f t="shared" si="0"/>
        <v>0</v>
      </c>
      <c r="J21" s="95">
        <f>(I21/('Table I'!G11-'Table I'!G9)*100)</f>
        <v>0</v>
      </c>
      <c r="K21" s="93">
        <v>0</v>
      </c>
      <c r="L21" s="93"/>
      <c r="M21" s="93">
        <f t="shared" si="1"/>
        <v>0</v>
      </c>
      <c r="N21" s="95">
        <f>(M21)/'Table I'!K11*100</f>
        <v>0</v>
      </c>
      <c r="O21" s="93">
        <v>0</v>
      </c>
      <c r="P21" s="95">
        <f>(O21+I21)/(O61+'Table I'!G11-'Table I'!G9)*100</f>
        <v>0</v>
      </c>
      <c r="Q21" s="93">
        <v>0</v>
      </c>
      <c r="R21" s="95">
        <v>0</v>
      </c>
      <c r="S21" s="93"/>
      <c r="T21" s="95">
        <v>0</v>
      </c>
      <c r="U21" s="93">
        <v>0</v>
      </c>
      <c r="V21" s="93"/>
      <c r="W21" s="93"/>
      <c r="X21" s="93"/>
    </row>
    <row r="22" spans="1:24" s="77" customFormat="1" x14ac:dyDescent="0.2">
      <c r="A22" s="92"/>
      <c r="B22" s="93" t="s">
        <v>169</v>
      </c>
      <c r="C22" s="93" t="s">
        <v>193</v>
      </c>
      <c r="D22" s="93"/>
      <c r="E22" s="93">
        <v>0</v>
      </c>
      <c r="F22" s="93">
        <v>0</v>
      </c>
      <c r="G22" s="93">
        <v>0</v>
      </c>
      <c r="H22" s="93"/>
      <c r="I22" s="93">
        <f t="shared" si="0"/>
        <v>0</v>
      </c>
      <c r="J22" s="95">
        <f>(I22/('Table I'!G11-'Table I'!G9)*100)</f>
        <v>0</v>
      </c>
      <c r="K22" s="93">
        <v>0</v>
      </c>
      <c r="L22" s="93"/>
      <c r="M22" s="93">
        <f t="shared" si="1"/>
        <v>0</v>
      </c>
      <c r="N22" s="95">
        <f>(M22)/'Table I'!K11*100</f>
        <v>0</v>
      </c>
      <c r="O22" s="93">
        <v>0</v>
      </c>
      <c r="P22" s="95">
        <f>(O22+I22)/(O61+'Table I'!G11-'Table I'!G9)*100</f>
        <v>0</v>
      </c>
      <c r="Q22" s="93">
        <v>0</v>
      </c>
      <c r="R22" s="95">
        <v>0</v>
      </c>
      <c r="S22" s="93"/>
      <c r="T22" s="95">
        <v>0</v>
      </c>
      <c r="U22" s="93">
        <v>0</v>
      </c>
      <c r="V22" s="93"/>
      <c r="W22" s="93"/>
      <c r="X22" s="93"/>
    </row>
    <row r="23" spans="1:24" s="77" customFormat="1" ht="24" x14ac:dyDescent="0.2">
      <c r="A23" s="92"/>
      <c r="B23" s="93" t="s">
        <v>171</v>
      </c>
      <c r="C23" s="93" t="s">
        <v>204</v>
      </c>
      <c r="D23" s="93"/>
      <c r="E23" s="93">
        <v>1</v>
      </c>
      <c r="F23" s="93">
        <v>8379</v>
      </c>
      <c r="G23" s="93">
        <v>0</v>
      </c>
      <c r="H23" s="93"/>
      <c r="I23" s="93">
        <f t="shared" si="0"/>
        <v>8379</v>
      </c>
      <c r="J23" s="95">
        <f>(I23/('Table I'!G11-'Table I'!G9)*100)</f>
        <v>8.1191860465116283E-2</v>
      </c>
      <c r="K23" s="93">
        <v>8379</v>
      </c>
      <c r="L23" s="93"/>
      <c r="M23" s="93">
        <f t="shared" si="1"/>
        <v>8379</v>
      </c>
      <c r="N23" s="95">
        <f>(M23)/'Table I'!K11*100</f>
        <v>8.1191860465116283E-2</v>
      </c>
      <c r="O23" s="93">
        <v>0</v>
      </c>
      <c r="P23" s="95">
        <f>(O23+I23)/(O61+'Table I'!G11-'Table I'!G9)*100</f>
        <v>8.1191860465116283E-2</v>
      </c>
      <c r="Q23" s="93">
        <v>0</v>
      </c>
      <c r="R23" s="95">
        <v>0</v>
      </c>
      <c r="S23" s="93"/>
      <c r="T23" s="95">
        <v>0</v>
      </c>
      <c r="U23" s="93">
        <v>8379</v>
      </c>
      <c r="V23" s="93"/>
      <c r="W23" s="93"/>
      <c r="X23" s="93"/>
    </row>
    <row r="24" spans="1:24" s="77" customFormat="1" ht="24" x14ac:dyDescent="0.2">
      <c r="A24" s="92"/>
      <c r="B24" s="93" t="s">
        <v>179</v>
      </c>
      <c r="C24" s="93" t="s">
        <v>205</v>
      </c>
      <c r="D24" s="93"/>
      <c r="E24" s="93">
        <v>0</v>
      </c>
      <c r="F24" s="93">
        <v>0</v>
      </c>
      <c r="G24" s="93">
        <v>0</v>
      </c>
      <c r="H24" s="93"/>
      <c r="I24" s="93">
        <f t="shared" si="0"/>
        <v>0</v>
      </c>
      <c r="J24" s="95">
        <f>(I24/('Table I'!G11-'Table I'!G9)*100)</f>
        <v>0</v>
      </c>
      <c r="K24" s="93">
        <v>0</v>
      </c>
      <c r="L24" s="93"/>
      <c r="M24" s="93">
        <f t="shared" si="1"/>
        <v>0</v>
      </c>
      <c r="N24" s="95">
        <f>(M24)/'Table I'!K11*100</f>
        <v>0</v>
      </c>
      <c r="O24" s="93">
        <v>0</v>
      </c>
      <c r="P24" s="95">
        <f>(O24+I24)/(O61+'Table I'!G11-'Table I'!G9)*100</f>
        <v>0</v>
      </c>
      <c r="Q24" s="93">
        <v>0</v>
      </c>
      <c r="R24" s="95">
        <v>0</v>
      </c>
      <c r="S24" s="93"/>
      <c r="T24" s="95">
        <v>0</v>
      </c>
      <c r="U24" s="93">
        <v>0</v>
      </c>
      <c r="V24" s="93"/>
      <c r="W24" s="93"/>
      <c r="X24" s="93"/>
    </row>
    <row r="25" spans="1:24" s="77" customFormat="1" ht="36" x14ac:dyDescent="0.2">
      <c r="A25" s="92"/>
      <c r="B25" s="93" t="s">
        <v>188</v>
      </c>
      <c r="C25" s="93" t="s">
        <v>206</v>
      </c>
      <c r="D25" s="93"/>
      <c r="E25" s="93">
        <v>0</v>
      </c>
      <c r="F25" s="93">
        <v>0</v>
      </c>
      <c r="G25" s="93">
        <v>0</v>
      </c>
      <c r="H25" s="93"/>
      <c r="I25" s="93">
        <f t="shared" si="0"/>
        <v>0</v>
      </c>
      <c r="J25" s="95">
        <f>(I25/('Table I'!G11-'Table I'!G9)*100)</f>
        <v>0</v>
      </c>
      <c r="K25" s="93">
        <v>0</v>
      </c>
      <c r="L25" s="93"/>
      <c r="M25" s="93">
        <f t="shared" si="1"/>
        <v>0</v>
      </c>
      <c r="N25" s="95">
        <f>(M25)/'Table I'!K11*100</f>
        <v>0</v>
      </c>
      <c r="O25" s="93">
        <v>0</v>
      </c>
      <c r="P25" s="95">
        <f>(O25+I25)/(O61+'Table I'!G11-'Table I'!G9)*100</f>
        <v>0</v>
      </c>
      <c r="Q25" s="93">
        <v>0</v>
      </c>
      <c r="R25" s="95">
        <v>0</v>
      </c>
      <c r="S25" s="93"/>
      <c r="T25" s="95">
        <v>0</v>
      </c>
      <c r="U25" s="93">
        <v>0</v>
      </c>
      <c r="V25" s="93"/>
      <c r="W25" s="93"/>
      <c r="X25" s="93"/>
    </row>
    <row r="26" spans="1:24" s="77" customFormat="1" x14ac:dyDescent="0.2">
      <c r="A26" s="92"/>
      <c r="B26" s="93" t="s">
        <v>190</v>
      </c>
      <c r="C26" s="93" t="s">
        <v>207</v>
      </c>
      <c r="D26" s="93"/>
      <c r="E26" s="93">
        <v>0</v>
      </c>
      <c r="F26" s="93">
        <v>0</v>
      </c>
      <c r="G26" s="93">
        <v>0</v>
      </c>
      <c r="H26" s="93"/>
      <c r="I26" s="93">
        <f t="shared" si="0"/>
        <v>0</v>
      </c>
      <c r="J26" s="95">
        <f>(I26/('Table I'!G11-'Table I'!G9)*100)</f>
        <v>0</v>
      </c>
      <c r="K26" s="93">
        <v>0</v>
      </c>
      <c r="L26" s="93"/>
      <c r="M26" s="93">
        <f t="shared" si="1"/>
        <v>0</v>
      </c>
      <c r="N26" s="95">
        <f>(M26)/'Table I'!K11*100</f>
        <v>0</v>
      </c>
      <c r="O26" s="93">
        <v>0</v>
      </c>
      <c r="P26" s="95">
        <f>(O26+I26)/(O61+'Table I'!G11-'Table I'!G9)*100</f>
        <v>0</v>
      </c>
      <c r="Q26" s="93">
        <v>0</v>
      </c>
      <c r="R26" s="95">
        <v>0</v>
      </c>
      <c r="S26" s="93"/>
      <c r="T26" s="95">
        <v>0</v>
      </c>
      <c r="U26" s="93">
        <v>0</v>
      </c>
      <c r="V26" s="93"/>
      <c r="W26" s="93"/>
      <c r="X26" s="93"/>
    </row>
    <row r="27" spans="1:24" s="78" customFormat="1" x14ac:dyDescent="0.2">
      <c r="A27" s="100"/>
      <c r="B27" s="101"/>
      <c r="C27" s="101" t="s">
        <v>208</v>
      </c>
      <c r="D27" s="101"/>
      <c r="E27" s="101">
        <f>+E20+E21+E22+E23+E24+E25+E26</f>
        <v>1</v>
      </c>
      <c r="F27" s="101">
        <f>+F20+F21+F22+F23+F24+F25+F26</f>
        <v>8379</v>
      </c>
      <c r="G27" s="101">
        <f>+G20+G21+G22+G23+G24+G25+G26</f>
        <v>0</v>
      </c>
      <c r="H27" s="101">
        <f>+H20+H21+H22+H23+H24+H25+H26</f>
        <v>0</v>
      </c>
      <c r="I27" s="101">
        <f t="shared" si="0"/>
        <v>8379</v>
      </c>
      <c r="J27" s="103">
        <f>(I27/('Table I'!G11-'Table I'!G9)*100)</f>
        <v>8.1191860465116283E-2</v>
      </c>
      <c r="K27" s="101">
        <f>+K20+K21+K22+K23+K24+K25+K26</f>
        <v>8379</v>
      </c>
      <c r="L27" s="101">
        <f>+L20+L21+L22+L23+L24+L25+L26</f>
        <v>0</v>
      </c>
      <c r="M27" s="101">
        <f t="shared" si="1"/>
        <v>8379</v>
      </c>
      <c r="N27" s="103">
        <f>(M27)/'Table I'!K11*100</f>
        <v>8.1191860465116283E-2</v>
      </c>
      <c r="O27" s="101">
        <f>+O20+O21+O22+O23+O24+O25+O26</f>
        <v>0</v>
      </c>
      <c r="P27" s="103">
        <f>(O27+I27)/(O61+'Table I'!G11-'Table I'!G9)*100</f>
        <v>8.1191860465116283E-2</v>
      </c>
      <c r="Q27" s="101">
        <f>+Q20+Q21+Q22+Q23+Q24+Q25+Q26</f>
        <v>0</v>
      </c>
      <c r="R27" s="103">
        <v>0</v>
      </c>
      <c r="S27" s="101">
        <f>+S20+S21+S22+S23+S24+S25+S26</f>
        <v>0</v>
      </c>
      <c r="T27" s="103">
        <v>0</v>
      </c>
      <c r="U27" s="101">
        <f>+U20+U21+U22+U23+U24+U25+U26</f>
        <v>8379</v>
      </c>
      <c r="V27" s="101">
        <f>+V20+V21+V22+V23+V24+V25+V26</f>
        <v>0</v>
      </c>
      <c r="W27" s="101">
        <f>+W20+W21+W22+W23+W24+W25+W26</f>
        <v>0</v>
      </c>
      <c r="X27" s="101">
        <f>+X20+X21+X22+X23+X24+X25+X26</f>
        <v>0</v>
      </c>
    </row>
    <row r="28" spans="1:24" s="76" customFormat="1" ht="24" x14ac:dyDescent="0.2">
      <c r="A28" s="104">
        <v>3</v>
      </c>
      <c r="B28" s="105"/>
      <c r="C28" s="105" t="s">
        <v>209</v>
      </c>
      <c r="D28" s="105"/>
      <c r="E28" s="105"/>
      <c r="F28" s="105"/>
      <c r="G28" s="105"/>
      <c r="H28" s="105"/>
      <c r="I28" s="105">
        <f t="shared" si="0"/>
        <v>0</v>
      </c>
      <c r="J28" s="107">
        <f>(I28/('Table I'!G11-'Table I'!G9)*100)</f>
        <v>0</v>
      </c>
      <c r="K28" s="105"/>
      <c r="L28" s="105"/>
      <c r="M28" s="105">
        <f t="shared" si="1"/>
        <v>0</v>
      </c>
      <c r="N28" s="107">
        <f>(M28)/'Table I'!K11*100</f>
        <v>0</v>
      </c>
      <c r="O28" s="105"/>
      <c r="P28" s="107">
        <f>(O28+I28)/(O61+'Table I'!G11-'Table I'!G9)*100</f>
        <v>0</v>
      </c>
      <c r="Q28" s="105"/>
      <c r="R28" s="107">
        <v>0</v>
      </c>
      <c r="S28" s="105"/>
      <c r="T28" s="107">
        <v>0</v>
      </c>
      <c r="U28" s="105"/>
      <c r="V28" s="105"/>
      <c r="W28" s="105"/>
      <c r="X28" s="105"/>
    </row>
    <row r="29" spans="1:24" s="77" customFormat="1" ht="36" x14ac:dyDescent="0.2">
      <c r="A29" s="92"/>
      <c r="B29" s="93" t="s">
        <v>210</v>
      </c>
      <c r="C29" s="93" t="s">
        <v>211</v>
      </c>
      <c r="D29" s="93"/>
      <c r="E29" s="93">
        <v>0</v>
      </c>
      <c r="F29" s="93">
        <v>0</v>
      </c>
      <c r="G29" s="93">
        <v>0</v>
      </c>
      <c r="H29" s="93"/>
      <c r="I29" s="93">
        <f t="shared" si="0"/>
        <v>0</v>
      </c>
      <c r="J29" s="95">
        <f>(I29/('Table I'!G11-'Table I'!G9)*100)</f>
        <v>0</v>
      </c>
      <c r="K29" s="93">
        <v>0</v>
      </c>
      <c r="L29" s="93"/>
      <c r="M29" s="93">
        <f t="shared" si="1"/>
        <v>0</v>
      </c>
      <c r="N29" s="95">
        <f>(M29)/'Table I'!K11*100</f>
        <v>0</v>
      </c>
      <c r="O29" s="93">
        <v>0</v>
      </c>
      <c r="P29" s="95">
        <f>(O29+I29)/(O61+'Table I'!G11-'Table I'!G9)*100</f>
        <v>0</v>
      </c>
      <c r="Q29" s="93">
        <v>0</v>
      </c>
      <c r="R29" s="95">
        <v>0</v>
      </c>
      <c r="S29" s="93"/>
      <c r="T29" s="95">
        <v>0</v>
      </c>
      <c r="U29" s="93">
        <v>0</v>
      </c>
      <c r="V29" s="93"/>
      <c r="W29" s="93"/>
      <c r="X29" s="93"/>
    </row>
    <row r="30" spans="1:24" s="77" customFormat="1" ht="24" x14ac:dyDescent="0.2">
      <c r="A30" s="92"/>
      <c r="B30" s="93" t="s">
        <v>212</v>
      </c>
      <c r="C30" s="93" t="s">
        <v>213</v>
      </c>
      <c r="D30" s="93"/>
      <c r="E30" s="93">
        <v>0</v>
      </c>
      <c r="F30" s="93">
        <v>0</v>
      </c>
      <c r="G30" s="93">
        <v>0</v>
      </c>
      <c r="H30" s="93"/>
      <c r="I30" s="93">
        <f t="shared" si="0"/>
        <v>0</v>
      </c>
      <c r="J30" s="95">
        <f>(I30/('Table I'!G11-'Table I'!G9)*100)</f>
        <v>0</v>
      </c>
      <c r="K30" s="93">
        <v>0</v>
      </c>
      <c r="L30" s="93"/>
      <c r="M30" s="93">
        <f t="shared" si="1"/>
        <v>0</v>
      </c>
      <c r="N30" s="95">
        <f>(M30)/'Table I'!K11*100</f>
        <v>0</v>
      </c>
      <c r="O30" s="93">
        <v>0</v>
      </c>
      <c r="P30" s="95">
        <f>(O30+I30)/(O61+'Table I'!G11-'Table I'!G9)*100</f>
        <v>0</v>
      </c>
      <c r="Q30" s="93">
        <v>0</v>
      </c>
      <c r="R30" s="95">
        <v>0</v>
      </c>
      <c r="S30" s="93"/>
      <c r="T30" s="95">
        <v>0</v>
      </c>
      <c r="U30" s="93">
        <v>0</v>
      </c>
      <c r="V30" s="93"/>
      <c r="W30" s="93"/>
      <c r="X30" s="93"/>
    </row>
    <row r="31" spans="1:24" s="77" customFormat="1" ht="24" x14ac:dyDescent="0.2">
      <c r="A31" s="92"/>
      <c r="B31" s="93" t="s">
        <v>214</v>
      </c>
      <c r="C31" s="93" t="s">
        <v>213</v>
      </c>
      <c r="D31" s="93"/>
      <c r="E31" s="93">
        <v>0</v>
      </c>
      <c r="F31" s="93">
        <v>0</v>
      </c>
      <c r="G31" s="93">
        <v>0</v>
      </c>
      <c r="H31" s="93"/>
      <c r="I31" s="93">
        <f t="shared" si="0"/>
        <v>0</v>
      </c>
      <c r="J31" s="95">
        <f>(I31/('Table I'!G11-'Table I'!G9)*100)</f>
        <v>0</v>
      </c>
      <c r="K31" s="93">
        <v>0</v>
      </c>
      <c r="L31" s="93"/>
      <c r="M31" s="93">
        <f t="shared" si="1"/>
        <v>0</v>
      </c>
      <c r="N31" s="95">
        <f>(M31)/'Table I'!K11*100</f>
        <v>0</v>
      </c>
      <c r="O31" s="93">
        <v>0</v>
      </c>
      <c r="P31" s="95">
        <f>(O31+I31)/(O61+'Table I'!G11-'Table I'!G9)*100</f>
        <v>0</v>
      </c>
      <c r="Q31" s="93">
        <v>0</v>
      </c>
      <c r="R31" s="95">
        <v>0</v>
      </c>
      <c r="S31" s="93"/>
      <c r="T31" s="95">
        <v>0</v>
      </c>
      <c r="U31" s="93">
        <v>0</v>
      </c>
      <c r="V31" s="93"/>
      <c r="W31" s="93"/>
      <c r="X31" s="93"/>
    </row>
    <row r="32" spans="1:24" s="78" customFormat="1" x14ac:dyDescent="0.2">
      <c r="A32" s="100"/>
      <c r="B32" s="101"/>
      <c r="C32" s="101" t="s">
        <v>215</v>
      </c>
      <c r="D32" s="101"/>
      <c r="E32" s="101">
        <f>+E29+E30+E31</f>
        <v>0</v>
      </c>
      <c r="F32" s="101">
        <f>+F29+F30+F31</f>
        <v>0</v>
      </c>
      <c r="G32" s="101">
        <f>+G29+G30+G31</f>
        <v>0</v>
      </c>
      <c r="H32" s="101">
        <f>+H29+H30+H31</f>
        <v>0</v>
      </c>
      <c r="I32" s="101">
        <f t="shared" si="0"/>
        <v>0</v>
      </c>
      <c r="J32" s="103">
        <f>(I32/('Table I'!G11-'Table I'!G9)*100)</f>
        <v>0</v>
      </c>
      <c r="K32" s="101">
        <f>+K29+K30+K31</f>
        <v>0</v>
      </c>
      <c r="L32" s="101">
        <f>+L29+L30+L31</f>
        <v>0</v>
      </c>
      <c r="M32" s="101">
        <f t="shared" si="1"/>
        <v>0</v>
      </c>
      <c r="N32" s="103">
        <f>(M32)/'Table I'!K11*100</f>
        <v>0</v>
      </c>
      <c r="O32" s="101">
        <f>+O29+O30+O31</f>
        <v>0</v>
      </c>
      <c r="P32" s="103">
        <f>(O32+I32)/(O61+'Table I'!G11-'Table I'!G9)*100</f>
        <v>0</v>
      </c>
      <c r="Q32" s="101">
        <f>+Q29+Q30+Q31</f>
        <v>0</v>
      </c>
      <c r="R32" s="103">
        <v>0</v>
      </c>
      <c r="S32" s="101">
        <f>+S29+S30+S31</f>
        <v>0</v>
      </c>
      <c r="T32" s="103">
        <v>0</v>
      </c>
      <c r="U32" s="101">
        <f>+U29+U30+U31</f>
        <v>0</v>
      </c>
      <c r="V32" s="101">
        <f>+V29+V30+V31</f>
        <v>0</v>
      </c>
      <c r="W32" s="101">
        <f>+W29+W30+W31</f>
        <v>0</v>
      </c>
      <c r="X32" s="101">
        <f>+X29+X30+X31</f>
        <v>0</v>
      </c>
    </row>
    <row r="33" spans="1:24" s="76" customFormat="1" x14ac:dyDescent="0.2">
      <c r="A33" s="104">
        <v>4</v>
      </c>
      <c r="B33" s="105"/>
      <c r="C33" s="105" t="s">
        <v>216</v>
      </c>
      <c r="D33" s="105"/>
      <c r="E33" s="105"/>
      <c r="F33" s="105"/>
      <c r="G33" s="105"/>
      <c r="H33" s="105"/>
      <c r="I33" s="105">
        <f t="shared" si="0"/>
        <v>0</v>
      </c>
      <c r="J33" s="107">
        <f>(I33/('Table I'!G11-'Table I'!G9)*100)</f>
        <v>0</v>
      </c>
      <c r="K33" s="105"/>
      <c r="L33" s="105"/>
      <c r="M33" s="105">
        <f t="shared" si="1"/>
        <v>0</v>
      </c>
      <c r="N33" s="107">
        <f>(M33)/'Table I'!K11*100</f>
        <v>0</v>
      </c>
      <c r="O33" s="105"/>
      <c r="P33" s="107">
        <f>(O33+I33)/(O61+'Table I'!G11-'Table I'!G9)*100</f>
        <v>0</v>
      </c>
      <c r="Q33" s="105"/>
      <c r="R33" s="107">
        <v>0</v>
      </c>
      <c r="S33" s="105"/>
      <c r="T33" s="107">
        <v>0</v>
      </c>
      <c r="U33" s="105"/>
      <c r="V33" s="105"/>
      <c r="W33" s="105"/>
      <c r="X33" s="105"/>
    </row>
    <row r="34" spans="1:24" s="77" customFormat="1" ht="24" x14ac:dyDescent="0.2">
      <c r="A34" s="92"/>
      <c r="B34" s="93" t="s">
        <v>145</v>
      </c>
      <c r="C34" s="93" t="s">
        <v>217</v>
      </c>
      <c r="D34" s="93"/>
      <c r="E34" s="93">
        <v>0</v>
      </c>
      <c r="F34" s="93">
        <v>0</v>
      </c>
      <c r="G34" s="93">
        <v>0</v>
      </c>
      <c r="H34" s="93"/>
      <c r="I34" s="93">
        <f t="shared" si="0"/>
        <v>0</v>
      </c>
      <c r="J34" s="95">
        <f>(I34/('Table I'!G11-'Table I'!G9)*100)</f>
        <v>0</v>
      </c>
      <c r="K34" s="93">
        <v>0</v>
      </c>
      <c r="L34" s="93"/>
      <c r="M34" s="93">
        <f t="shared" si="1"/>
        <v>0</v>
      </c>
      <c r="N34" s="95">
        <f>(M34)/'Table I'!K11*100</f>
        <v>0</v>
      </c>
      <c r="O34" s="93">
        <v>0</v>
      </c>
      <c r="P34" s="95">
        <f>(O34+I34)/(O61+'Table I'!G11-'Table I'!G9)*100</f>
        <v>0</v>
      </c>
      <c r="Q34" s="93">
        <v>0</v>
      </c>
      <c r="R34" s="95">
        <v>0</v>
      </c>
      <c r="S34" s="93"/>
      <c r="T34" s="95">
        <v>0</v>
      </c>
      <c r="U34" s="93">
        <v>0</v>
      </c>
      <c r="V34" s="93"/>
      <c r="W34" s="93"/>
      <c r="X34" s="93"/>
    </row>
    <row r="35" spans="1:24" s="77" customFormat="1" ht="48" x14ac:dyDescent="0.2">
      <c r="A35" s="92"/>
      <c r="B35" s="93" t="s">
        <v>167</v>
      </c>
      <c r="C35" s="93" t="s">
        <v>218</v>
      </c>
      <c r="D35" s="93"/>
      <c r="E35" s="93">
        <v>0</v>
      </c>
      <c r="F35" s="93">
        <v>0</v>
      </c>
      <c r="G35" s="93">
        <v>0</v>
      </c>
      <c r="H35" s="93"/>
      <c r="I35" s="93">
        <f t="shared" si="0"/>
        <v>0</v>
      </c>
      <c r="J35" s="95">
        <f>(I35/('Table I'!G11-'Table I'!G9)*100)</f>
        <v>0</v>
      </c>
      <c r="K35" s="93">
        <v>0</v>
      </c>
      <c r="L35" s="93"/>
      <c r="M35" s="93">
        <f t="shared" si="1"/>
        <v>0</v>
      </c>
      <c r="N35" s="95">
        <f>(M35)/'Table I'!K11*100</f>
        <v>0</v>
      </c>
      <c r="O35" s="93">
        <v>0</v>
      </c>
      <c r="P35" s="95">
        <f>(O35+I35)/(O61+'Table I'!G11-'Table I'!G9)*100</f>
        <v>0</v>
      </c>
      <c r="Q35" s="93">
        <v>0</v>
      </c>
      <c r="R35" s="95">
        <v>0</v>
      </c>
      <c r="S35" s="93"/>
      <c r="T35" s="95">
        <v>0</v>
      </c>
      <c r="U35" s="93">
        <v>0</v>
      </c>
      <c r="V35" s="93"/>
      <c r="W35" s="93"/>
      <c r="X35" s="93"/>
    </row>
    <row r="36" spans="1:24" s="77" customFormat="1" x14ac:dyDescent="0.2">
      <c r="A36" s="92"/>
      <c r="B36" s="93" t="s">
        <v>169</v>
      </c>
      <c r="C36" s="93" t="s">
        <v>219</v>
      </c>
      <c r="D36" s="93"/>
      <c r="E36" s="93">
        <v>0</v>
      </c>
      <c r="F36" s="93">
        <v>0</v>
      </c>
      <c r="G36" s="93">
        <v>0</v>
      </c>
      <c r="H36" s="93"/>
      <c r="I36" s="93">
        <f t="shared" si="0"/>
        <v>0</v>
      </c>
      <c r="J36" s="95">
        <f>(I36/('Table I'!G11-'Table I'!G9)*100)</f>
        <v>0</v>
      </c>
      <c r="K36" s="93">
        <v>0</v>
      </c>
      <c r="L36" s="93"/>
      <c r="M36" s="93">
        <f t="shared" si="1"/>
        <v>0</v>
      </c>
      <c r="N36" s="95">
        <f>(M36)/'Table I'!K11*100</f>
        <v>0</v>
      </c>
      <c r="O36" s="93">
        <v>0</v>
      </c>
      <c r="P36" s="95">
        <f>(O36+I36)/(O61+'Table I'!G11-'Table I'!G9)*100</f>
        <v>0</v>
      </c>
      <c r="Q36" s="93">
        <v>0</v>
      </c>
      <c r="R36" s="95">
        <v>0</v>
      </c>
      <c r="S36" s="93"/>
      <c r="T36" s="95">
        <v>0</v>
      </c>
      <c r="U36" s="93">
        <v>0</v>
      </c>
      <c r="V36" s="93"/>
      <c r="W36" s="93"/>
      <c r="X36" s="93"/>
    </row>
    <row r="37" spans="1:24" s="77" customFormat="1" ht="72" x14ac:dyDescent="0.2">
      <c r="A37" s="92"/>
      <c r="B37" s="93" t="s">
        <v>171</v>
      </c>
      <c r="C37" s="93" t="s">
        <v>220</v>
      </c>
      <c r="D37" s="93"/>
      <c r="E37" s="93">
        <v>0</v>
      </c>
      <c r="F37" s="93">
        <v>0</v>
      </c>
      <c r="G37" s="93">
        <v>0</v>
      </c>
      <c r="H37" s="93"/>
      <c r="I37" s="93">
        <f t="shared" si="0"/>
        <v>0</v>
      </c>
      <c r="J37" s="95">
        <f>(I37/('Table I'!G11-'Table I'!G9)*100)</f>
        <v>0</v>
      </c>
      <c r="K37" s="93">
        <v>0</v>
      </c>
      <c r="L37" s="93"/>
      <c r="M37" s="93">
        <f t="shared" si="1"/>
        <v>0</v>
      </c>
      <c r="N37" s="95">
        <f>(M37)/'Table I'!K11*100</f>
        <v>0</v>
      </c>
      <c r="O37" s="93">
        <v>0</v>
      </c>
      <c r="P37" s="95">
        <f>(O37+I37)/(O61+'Table I'!G11-'Table I'!G9)*100</f>
        <v>0</v>
      </c>
      <c r="Q37" s="93">
        <v>0</v>
      </c>
      <c r="R37" s="95">
        <v>0</v>
      </c>
      <c r="S37" s="93"/>
      <c r="T37" s="95">
        <v>0</v>
      </c>
      <c r="U37" s="93">
        <v>0</v>
      </c>
      <c r="V37" s="93"/>
      <c r="W37" s="93"/>
      <c r="X37" s="93"/>
    </row>
    <row r="38" spans="1:24" s="77" customFormat="1" ht="60" x14ac:dyDescent="0.2">
      <c r="A38" s="92"/>
      <c r="B38" s="93" t="s">
        <v>179</v>
      </c>
      <c r="C38" s="93" t="s">
        <v>221</v>
      </c>
      <c r="D38" s="93"/>
      <c r="E38" s="93">
        <v>0</v>
      </c>
      <c r="F38" s="93">
        <v>0</v>
      </c>
      <c r="G38" s="93">
        <v>0</v>
      </c>
      <c r="H38" s="93"/>
      <c r="I38" s="93">
        <f t="shared" si="0"/>
        <v>0</v>
      </c>
      <c r="J38" s="95">
        <f>(I38/('Table I'!G11-'Table I'!G9)*100)</f>
        <v>0</v>
      </c>
      <c r="K38" s="93">
        <v>0</v>
      </c>
      <c r="L38" s="93"/>
      <c r="M38" s="93">
        <f t="shared" si="1"/>
        <v>0</v>
      </c>
      <c r="N38" s="95">
        <f>(M38)/'Table I'!K11*100</f>
        <v>0</v>
      </c>
      <c r="O38" s="93">
        <v>0</v>
      </c>
      <c r="P38" s="95">
        <f>(O38+I38)/(O61+'Table I'!G11-'Table I'!G9)*100</f>
        <v>0</v>
      </c>
      <c r="Q38" s="93">
        <v>0</v>
      </c>
      <c r="R38" s="95">
        <v>0</v>
      </c>
      <c r="S38" s="93"/>
      <c r="T38" s="95">
        <v>0</v>
      </c>
      <c r="U38" s="93">
        <v>0</v>
      </c>
      <c r="V38" s="93"/>
      <c r="W38" s="93"/>
      <c r="X38" s="93"/>
    </row>
    <row r="39" spans="1:24" s="77" customFormat="1" ht="24" x14ac:dyDescent="0.2">
      <c r="A39" s="92"/>
      <c r="B39" s="93" t="s">
        <v>188</v>
      </c>
      <c r="C39" s="93" t="s">
        <v>222</v>
      </c>
      <c r="D39" s="93"/>
      <c r="E39" s="93">
        <v>0</v>
      </c>
      <c r="F39" s="93">
        <v>0</v>
      </c>
      <c r="G39" s="93">
        <v>0</v>
      </c>
      <c r="H39" s="93"/>
      <c r="I39" s="93">
        <f t="shared" si="0"/>
        <v>0</v>
      </c>
      <c r="J39" s="95">
        <f>(I39/('Table I'!G11-'Table I'!G9)*100)</f>
        <v>0</v>
      </c>
      <c r="K39" s="93">
        <v>0</v>
      </c>
      <c r="L39" s="93"/>
      <c r="M39" s="93">
        <f t="shared" si="1"/>
        <v>0</v>
      </c>
      <c r="N39" s="95">
        <f>(M39)/'Table I'!K11*100</f>
        <v>0</v>
      </c>
      <c r="O39" s="93">
        <v>0</v>
      </c>
      <c r="P39" s="95">
        <f>(O39+I39)/(O61+'Table I'!G11-'Table I'!G9)*100</f>
        <v>0</v>
      </c>
      <c r="Q39" s="93">
        <v>0</v>
      </c>
      <c r="R39" s="95">
        <v>0</v>
      </c>
      <c r="S39" s="93"/>
      <c r="T39" s="95">
        <v>0</v>
      </c>
      <c r="U39" s="93">
        <v>0</v>
      </c>
      <c r="V39" s="93"/>
      <c r="W39" s="93"/>
      <c r="X39" s="93"/>
    </row>
    <row r="40" spans="1:24" s="77" customFormat="1" ht="36" x14ac:dyDescent="0.2">
      <c r="A40" s="92"/>
      <c r="B40" s="93" t="s">
        <v>190</v>
      </c>
      <c r="C40" s="93" t="s">
        <v>223</v>
      </c>
      <c r="D40" s="93"/>
      <c r="E40" s="93">
        <v>3202</v>
      </c>
      <c r="F40" s="93">
        <v>928145</v>
      </c>
      <c r="G40" s="93">
        <v>0</v>
      </c>
      <c r="H40" s="93"/>
      <c r="I40" s="93">
        <f t="shared" si="0"/>
        <v>928145</v>
      </c>
      <c r="J40" s="95">
        <f>(I40/('Table I'!G11-'Table I'!G9)*100)</f>
        <v>8.9936531007751945</v>
      </c>
      <c r="K40" s="93">
        <v>928145</v>
      </c>
      <c r="L40" s="93"/>
      <c r="M40" s="93">
        <f t="shared" si="1"/>
        <v>928145</v>
      </c>
      <c r="N40" s="95">
        <f>(M40)/'Table I'!K11*100</f>
        <v>8.9936531007751945</v>
      </c>
      <c r="O40" s="93">
        <v>0</v>
      </c>
      <c r="P40" s="95">
        <f>(O40+I40)/(O61+'Table I'!G11-'Table I'!G9)*100</f>
        <v>8.9936531007751945</v>
      </c>
      <c r="Q40" s="93">
        <v>0</v>
      </c>
      <c r="R40" s="95">
        <v>0</v>
      </c>
      <c r="S40" s="93"/>
      <c r="T40" s="95">
        <v>0</v>
      </c>
      <c r="U40" s="93">
        <v>928144</v>
      </c>
      <c r="V40" s="93"/>
      <c r="W40" s="93"/>
      <c r="X40" s="93"/>
    </row>
    <row r="41" spans="1:24" s="77" customFormat="1" ht="36" x14ac:dyDescent="0.2">
      <c r="A41" s="92"/>
      <c r="B41" s="93" t="s">
        <v>192</v>
      </c>
      <c r="C41" s="93" t="s">
        <v>224</v>
      </c>
      <c r="D41" s="93"/>
      <c r="E41" s="93">
        <v>12</v>
      </c>
      <c r="F41" s="93">
        <v>501823</v>
      </c>
      <c r="G41" s="93">
        <v>0</v>
      </c>
      <c r="H41" s="93"/>
      <c r="I41" s="93">
        <f t="shared" si="0"/>
        <v>501823</v>
      </c>
      <c r="J41" s="95">
        <f>(I41/('Table I'!G11-'Table I'!G9)*100)</f>
        <v>4.8626259689922477</v>
      </c>
      <c r="K41" s="93">
        <v>501823</v>
      </c>
      <c r="L41" s="93"/>
      <c r="M41" s="93">
        <f t="shared" si="1"/>
        <v>501823</v>
      </c>
      <c r="N41" s="95">
        <f>(M41)/'Table I'!K11*100</f>
        <v>4.8626259689922477</v>
      </c>
      <c r="O41" s="93">
        <v>0</v>
      </c>
      <c r="P41" s="95">
        <f>(O41+I41)/(O61+'Table I'!G11-'Table I'!G9)*100</f>
        <v>4.8626259689922477</v>
      </c>
      <c r="Q41" s="93">
        <v>0</v>
      </c>
      <c r="R41" s="95">
        <v>0</v>
      </c>
      <c r="S41" s="93"/>
      <c r="T41" s="95">
        <v>0</v>
      </c>
      <c r="U41" s="93">
        <v>501823</v>
      </c>
      <c r="V41" s="93"/>
      <c r="W41" s="93"/>
      <c r="X41" s="93"/>
    </row>
    <row r="42" spans="1:24" x14ac:dyDescent="0.2">
      <c r="A42" s="96"/>
      <c r="B42" s="97"/>
      <c r="C42" s="97" t="s">
        <v>225</v>
      </c>
      <c r="D42" s="97" t="s">
        <v>226</v>
      </c>
      <c r="E42" s="97"/>
      <c r="F42" s="97">
        <v>103200</v>
      </c>
      <c r="G42" s="97">
        <v>0</v>
      </c>
      <c r="H42" s="97"/>
      <c r="I42" s="97">
        <f t="shared" si="0"/>
        <v>103200</v>
      </c>
      <c r="J42" s="99">
        <f>(I42/('Table I'!G11-'Table I'!G9)*100)</f>
        <v>1</v>
      </c>
      <c r="K42" s="97">
        <v>103200</v>
      </c>
      <c r="L42" s="97"/>
      <c r="M42" s="97">
        <f t="shared" si="1"/>
        <v>103200</v>
      </c>
      <c r="N42" s="99">
        <f>(M42)/'Table I'!K11*100</f>
        <v>1</v>
      </c>
      <c r="O42" s="97">
        <v>0</v>
      </c>
      <c r="P42" s="99">
        <f>(O42+I42)/(O61+'Table I'!G11-'Table I'!G9)*100</f>
        <v>1</v>
      </c>
      <c r="Q42" s="97">
        <v>0</v>
      </c>
      <c r="R42" s="99">
        <v>0</v>
      </c>
      <c r="S42" s="97">
        <v>0</v>
      </c>
      <c r="T42" s="99">
        <v>0</v>
      </c>
      <c r="U42" s="97">
        <v>103200</v>
      </c>
      <c r="V42" s="97"/>
      <c r="W42" s="97"/>
      <c r="X42" s="97"/>
    </row>
    <row r="43" spans="1:24" s="77" customFormat="1" x14ac:dyDescent="0.2">
      <c r="A43" s="92"/>
      <c r="B43" s="93" t="s">
        <v>194</v>
      </c>
      <c r="C43" s="93" t="s">
        <v>227</v>
      </c>
      <c r="D43" s="93"/>
      <c r="E43" s="93">
        <v>18</v>
      </c>
      <c r="F43" s="93">
        <v>6369</v>
      </c>
      <c r="G43" s="93">
        <v>0</v>
      </c>
      <c r="H43" s="93"/>
      <c r="I43" s="93">
        <f t="shared" si="0"/>
        <v>6369</v>
      </c>
      <c r="J43" s="95">
        <f>(I43/('Table I'!G11-'Table I'!G9)*100)</f>
        <v>6.1715116279069775E-2</v>
      </c>
      <c r="K43" s="93">
        <v>6369</v>
      </c>
      <c r="L43" s="93"/>
      <c r="M43" s="93">
        <f t="shared" si="1"/>
        <v>6369</v>
      </c>
      <c r="N43" s="95">
        <f>(M43)/'Table I'!K11*100</f>
        <v>6.1715116279069775E-2</v>
      </c>
      <c r="O43" s="93">
        <v>0</v>
      </c>
      <c r="P43" s="95">
        <f>(O43+I43)/(O61+'Table I'!G11-'Table I'!G9)*100</f>
        <v>6.1715116279069775E-2</v>
      </c>
      <c r="Q43" s="93">
        <v>0</v>
      </c>
      <c r="R43" s="95">
        <v>0</v>
      </c>
      <c r="S43" s="93"/>
      <c r="T43" s="95">
        <v>0</v>
      </c>
      <c r="U43" s="93">
        <v>6369</v>
      </c>
      <c r="V43" s="93"/>
      <c r="W43" s="93"/>
      <c r="X43" s="93"/>
    </row>
    <row r="44" spans="1:24" s="77" customFormat="1" x14ac:dyDescent="0.2">
      <c r="A44" s="92"/>
      <c r="B44" s="93" t="s">
        <v>196</v>
      </c>
      <c r="C44" s="93" t="s">
        <v>228</v>
      </c>
      <c r="D44" s="93"/>
      <c r="E44" s="93">
        <v>0</v>
      </c>
      <c r="F44" s="93">
        <v>0</v>
      </c>
      <c r="G44" s="93">
        <v>0</v>
      </c>
      <c r="H44" s="93"/>
      <c r="I44" s="93">
        <f t="shared" si="0"/>
        <v>0</v>
      </c>
      <c r="J44" s="95">
        <f>(I44/('Table I'!G11-'Table I'!G9)*100)</f>
        <v>0</v>
      </c>
      <c r="K44" s="93">
        <v>0</v>
      </c>
      <c r="L44" s="93"/>
      <c r="M44" s="93">
        <f t="shared" si="1"/>
        <v>0</v>
      </c>
      <c r="N44" s="95">
        <f>(M44)/'Table I'!K11*100</f>
        <v>0</v>
      </c>
      <c r="O44" s="93">
        <v>0</v>
      </c>
      <c r="P44" s="95">
        <f>(O44+I44)/(O61+'Table I'!G11-'Table I'!G9)*100</f>
        <v>0</v>
      </c>
      <c r="Q44" s="93">
        <v>0</v>
      </c>
      <c r="R44" s="95">
        <v>0</v>
      </c>
      <c r="S44" s="93"/>
      <c r="T44" s="95">
        <v>0</v>
      </c>
      <c r="U44" s="93">
        <v>0</v>
      </c>
      <c r="V44" s="93"/>
      <c r="W44" s="93"/>
      <c r="X44" s="93"/>
    </row>
    <row r="45" spans="1:24" s="77" customFormat="1" x14ac:dyDescent="0.2">
      <c r="A45" s="92"/>
      <c r="B45" s="93" t="s">
        <v>198</v>
      </c>
      <c r="C45" s="93" t="s">
        <v>229</v>
      </c>
      <c r="D45" s="93"/>
      <c r="E45" s="93">
        <v>0</v>
      </c>
      <c r="F45" s="93">
        <v>0</v>
      </c>
      <c r="G45" s="93">
        <v>0</v>
      </c>
      <c r="H45" s="93"/>
      <c r="I45" s="93">
        <f t="shared" si="0"/>
        <v>0</v>
      </c>
      <c r="J45" s="95">
        <f>(I45/('Table I'!G11-'Table I'!G9)*100)</f>
        <v>0</v>
      </c>
      <c r="K45" s="93">
        <v>0</v>
      </c>
      <c r="L45" s="93"/>
      <c r="M45" s="93">
        <f t="shared" si="1"/>
        <v>0</v>
      </c>
      <c r="N45" s="95">
        <f>(M45)/'Table I'!K11*100</f>
        <v>0</v>
      </c>
      <c r="O45" s="93">
        <v>0</v>
      </c>
      <c r="P45" s="95">
        <f>(O45+I45)/(O61+'Table I'!G11-'Table I'!G9)*100</f>
        <v>0</v>
      </c>
      <c r="Q45" s="93">
        <v>0</v>
      </c>
      <c r="R45" s="95">
        <v>0</v>
      </c>
      <c r="S45" s="93"/>
      <c r="T45" s="95">
        <v>0</v>
      </c>
      <c r="U45" s="93">
        <v>0</v>
      </c>
      <c r="V45" s="93"/>
      <c r="W45" s="93"/>
      <c r="X45" s="93"/>
    </row>
    <row r="46" spans="1:24" s="77" customFormat="1" x14ac:dyDescent="0.2">
      <c r="A46" s="92"/>
      <c r="B46" s="93" t="s">
        <v>230</v>
      </c>
      <c r="C46" s="93" t="s">
        <v>231</v>
      </c>
      <c r="D46" s="93"/>
      <c r="E46" s="93">
        <v>16</v>
      </c>
      <c r="F46" s="93">
        <v>1341229</v>
      </c>
      <c r="G46" s="93">
        <v>0</v>
      </c>
      <c r="H46" s="93"/>
      <c r="I46" s="93">
        <f t="shared" si="0"/>
        <v>1341229</v>
      </c>
      <c r="J46" s="95">
        <f>(I46/('Table I'!G11-'Table I'!G9)*100)</f>
        <v>12.99640503875969</v>
      </c>
      <c r="K46" s="93">
        <v>1341229</v>
      </c>
      <c r="L46" s="93"/>
      <c r="M46" s="93">
        <f t="shared" si="1"/>
        <v>1341229</v>
      </c>
      <c r="N46" s="95">
        <f>(M46)/'Table I'!K11*100</f>
        <v>12.99640503875969</v>
      </c>
      <c r="O46" s="93">
        <v>0</v>
      </c>
      <c r="P46" s="95">
        <f>(O46+I46)/(O61+'Table I'!G11-'Table I'!G9)*100</f>
        <v>12.99640503875969</v>
      </c>
      <c r="Q46" s="93">
        <v>0</v>
      </c>
      <c r="R46" s="95">
        <v>0</v>
      </c>
      <c r="S46" s="93"/>
      <c r="T46" s="95">
        <v>0</v>
      </c>
      <c r="U46" s="93">
        <v>1341229</v>
      </c>
      <c r="V46" s="93"/>
      <c r="W46" s="93"/>
      <c r="X46" s="93"/>
    </row>
    <row r="47" spans="1:24" ht="24" x14ac:dyDescent="0.2">
      <c r="A47" s="96"/>
      <c r="B47" s="97"/>
      <c r="C47" s="97" t="s">
        <v>232</v>
      </c>
      <c r="D47" s="97" t="s">
        <v>233</v>
      </c>
      <c r="E47" s="97"/>
      <c r="F47" s="97">
        <v>499200</v>
      </c>
      <c r="G47" s="97">
        <v>0</v>
      </c>
      <c r="H47" s="97"/>
      <c r="I47" s="97">
        <f t="shared" si="0"/>
        <v>499200</v>
      </c>
      <c r="J47" s="99">
        <f>(I47/('Table I'!G11-'Table I'!G9)*100)</f>
        <v>4.8372093023255811</v>
      </c>
      <c r="K47" s="97">
        <v>499200</v>
      </c>
      <c r="L47" s="97"/>
      <c r="M47" s="97">
        <f t="shared" si="1"/>
        <v>499200</v>
      </c>
      <c r="N47" s="99">
        <f>(M47)/'Table I'!K11*100</f>
        <v>4.8372093023255811</v>
      </c>
      <c r="O47" s="97">
        <v>0</v>
      </c>
      <c r="P47" s="99">
        <f>(O47+I47)/(O61+'Table I'!G11-'Table I'!G9)*100</f>
        <v>4.8372093023255811</v>
      </c>
      <c r="Q47" s="97">
        <v>0</v>
      </c>
      <c r="R47" s="99">
        <v>0</v>
      </c>
      <c r="S47" s="97">
        <v>0</v>
      </c>
      <c r="T47" s="99">
        <v>0</v>
      </c>
      <c r="U47" s="97">
        <v>499200</v>
      </c>
      <c r="V47" s="97"/>
      <c r="W47" s="97"/>
      <c r="X47" s="97"/>
    </row>
    <row r="48" spans="1:24" ht="24" x14ac:dyDescent="0.2">
      <c r="A48" s="96"/>
      <c r="B48" s="97"/>
      <c r="C48" s="97" t="s">
        <v>234</v>
      </c>
      <c r="D48" s="97" t="s">
        <v>235</v>
      </c>
      <c r="E48" s="97"/>
      <c r="F48" s="97">
        <v>460800</v>
      </c>
      <c r="G48" s="97">
        <v>0</v>
      </c>
      <c r="H48" s="97"/>
      <c r="I48" s="97">
        <f t="shared" si="0"/>
        <v>460800</v>
      </c>
      <c r="J48" s="99">
        <f>(I48/('Table I'!G11-'Table I'!G9)*100)</f>
        <v>4.4651162790697674</v>
      </c>
      <c r="K48" s="97">
        <v>460800</v>
      </c>
      <c r="L48" s="97"/>
      <c r="M48" s="97">
        <f t="shared" si="1"/>
        <v>460800</v>
      </c>
      <c r="N48" s="99">
        <f>(M48)/'Table I'!K11*100</f>
        <v>4.4651162790697674</v>
      </c>
      <c r="O48" s="97">
        <v>0</v>
      </c>
      <c r="P48" s="99">
        <f>(O48+I48)/(O61+'Table I'!G11-'Table I'!G9)*100</f>
        <v>4.4651162790697674</v>
      </c>
      <c r="Q48" s="97">
        <v>0</v>
      </c>
      <c r="R48" s="99">
        <v>0</v>
      </c>
      <c r="S48" s="97">
        <v>0</v>
      </c>
      <c r="T48" s="99">
        <v>0</v>
      </c>
      <c r="U48" s="97">
        <v>460800</v>
      </c>
      <c r="V48" s="97"/>
      <c r="W48" s="97"/>
      <c r="X48" s="97"/>
    </row>
    <row r="49" spans="1:24" ht="24" x14ac:dyDescent="0.2">
      <c r="A49" s="96"/>
      <c r="B49" s="97"/>
      <c r="C49" s="97" t="s">
        <v>236</v>
      </c>
      <c r="D49" s="97" t="s">
        <v>237</v>
      </c>
      <c r="E49" s="97"/>
      <c r="F49" s="97">
        <v>148800</v>
      </c>
      <c r="G49" s="97">
        <v>0</v>
      </c>
      <c r="H49" s="97"/>
      <c r="I49" s="97">
        <f t="shared" si="0"/>
        <v>148800</v>
      </c>
      <c r="J49" s="99">
        <f>(I49/('Table I'!G11-'Table I'!G9)*100)</f>
        <v>1.441860465116279</v>
      </c>
      <c r="K49" s="97">
        <v>148800</v>
      </c>
      <c r="L49" s="97"/>
      <c r="M49" s="97">
        <f t="shared" si="1"/>
        <v>148800</v>
      </c>
      <c r="N49" s="99">
        <f>(M49)/'Table I'!K11*100</f>
        <v>1.441860465116279</v>
      </c>
      <c r="O49" s="97">
        <v>0</v>
      </c>
      <c r="P49" s="99">
        <f>(O49+I49)/(O61+'Table I'!G11-'Table I'!G9)*100</f>
        <v>1.441860465116279</v>
      </c>
      <c r="Q49" s="97">
        <v>0</v>
      </c>
      <c r="R49" s="99">
        <v>0</v>
      </c>
      <c r="S49" s="97">
        <v>0</v>
      </c>
      <c r="T49" s="99">
        <v>0</v>
      </c>
      <c r="U49" s="97">
        <v>148800</v>
      </c>
      <c r="V49" s="97"/>
      <c r="W49" s="97"/>
      <c r="X49" s="97"/>
    </row>
    <row r="50" spans="1:24" ht="24" x14ac:dyDescent="0.2">
      <c r="A50" s="96"/>
      <c r="B50" s="97"/>
      <c r="C50" s="97" t="s">
        <v>238</v>
      </c>
      <c r="D50" s="97" t="s">
        <v>239</v>
      </c>
      <c r="E50" s="97"/>
      <c r="F50" s="97">
        <v>108000</v>
      </c>
      <c r="G50" s="97">
        <v>0</v>
      </c>
      <c r="H50" s="97"/>
      <c r="I50" s="97">
        <f t="shared" si="0"/>
        <v>108000</v>
      </c>
      <c r="J50" s="99">
        <f>(I50/('Table I'!G11-'Table I'!G9)*100)</f>
        <v>1.0465116279069768</v>
      </c>
      <c r="K50" s="97">
        <v>108000</v>
      </c>
      <c r="L50" s="97"/>
      <c r="M50" s="97">
        <f t="shared" si="1"/>
        <v>108000</v>
      </c>
      <c r="N50" s="99">
        <f>(M50)/'Table I'!K11*100</f>
        <v>1.0465116279069768</v>
      </c>
      <c r="O50" s="97">
        <v>0</v>
      </c>
      <c r="P50" s="99">
        <f>(O50+I50)/(O61+'Table I'!G11-'Table I'!G9)*100</f>
        <v>1.0465116279069768</v>
      </c>
      <c r="Q50" s="97">
        <v>0</v>
      </c>
      <c r="R50" s="99">
        <v>0</v>
      </c>
      <c r="S50" s="97">
        <v>0</v>
      </c>
      <c r="T50" s="99">
        <v>0</v>
      </c>
      <c r="U50" s="97">
        <v>108000</v>
      </c>
      <c r="V50" s="97"/>
      <c r="W50" s="97"/>
      <c r="X50" s="97"/>
    </row>
    <row r="51" spans="1:24" x14ac:dyDescent="0.2">
      <c r="A51" s="96"/>
      <c r="B51" s="97" t="s">
        <v>240</v>
      </c>
      <c r="C51" s="97" t="s">
        <v>207</v>
      </c>
      <c r="D51" s="97"/>
      <c r="E51" s="97"/>
      <c r="F51" s="97"/>
      <c r="G51" s="97"/>
      <c r="H51" s="97"/>
      <c r="I51" s="97"/>
      <c r="J51" s="99"/>
      <c r="K51" s="97"/>
      <c r="L51" s="97"/>
      <c r="M51" s="97"/>
      <c r="N51" s="99"/>
      <c r="O51" s="97"/>
      <c r="P51" s="99"/>
      <c r="Q51" s="97"/>
      <c r="R51" s="99"/>
      <c r="S51" s="97"/>
      <c r="T51" s="99"/>
      <c r="U51" s="97"/>
      <c r="V51" s="97"/>
      <c r="W51" s="97"/>
      <c r="X51" s="97"/>
    </row>
    <row r="52" spans="1:24" s="77" customFormat="1" x14ac:dyDescent="0.2">
      <c r="A52" s="92"/>
      <c r="B52" s="93" t="s">
        <v>241</v>
      </c>
      <c r="C52" s="93" t="s">
        <v>242</v>
      </c>
      <c r="D52" s="93"/>
      <c r="E52" s="93">
        <v>0</v>
      </c>
      <c r="F52" s="93">
        <v>0</v>
      </c>
      <c r="G52" s="93">
        <v>0</v>
      </c>
      <c r="H52" s="93"/>
      <c r="I52" s="93">
        <f t="shared" ref="I52:I60" si="2">F52+G52+H52</f>
        <v>0</v>
      </c>
      <c r="J52" s="95">
        <f>(I52/('Table I'!G11-'Table I'!G9)*100)</f>
        <v>0</v>
      </c>
      <c r="K52" s="93">
        <v>0</v>
      </c>
      <c r="L52" s="93"/>
      <c r="M52" s="93">
        <f t="shared" ref="M52:M60" si="3">K52+L52</f>
        <v>0</v>
      </c>
      <c r="N52" s="95">
        <f>(M52)/'Table I'!K11*100</f>
        <v>0</v>
      </c>
      <c r="O52" s="93">
        <v>0</v>
      </c>
      <c r="P52" s="95">
        <f>(O52+I52)/(O61+'Table I'!G11-'Table I'!G9)*100</f>
        <v>0</v>
      </c>
      <c r="Q52" s="93">
        <v>0</v>
      </c>
      <c r="R52" s="95">
        <v>0</v>
      </c>
      <c r="S52" s="93"/>
      <c r="T52" s="95">
        <v>0</v>
      </c>
      <c r="U52" s="93">
        <v>0</v>
      </c>
      <c r="V52" s="93"/>
      <c r="W52" s="93"/>
      <c r="X52" s="93"/>
    </row>
    <row r="53" spans="1:24" s="77" customFormat="1" ht="36" x14ac:dyDescent="0.2">
      <c r="A53" s="92"/>
      <c r="B53" s="93" t="s">
        <v>243</v>
      </c>
      <c r="C53" s="93" t="s">
        <v>244</v>
      </c>
      <c r="D53" s="93"/>
      <c r="E53" s="93">
        <v>0</v>
      </c>
      <c r="F53" s="93">
        <v>0</v>
      </c>
      <c r="G53" s="93">
        <v>0</v>
      </c>
      <c r="H53" s="93"/>
      <c r="I53" s="93">
        <f t="shared" si="2"/>
        <v>0</v>
      </c>
      <c r="J53" s="95">
        <f>(I53/('Table I'!G11-'Table I'!G9)*100)</f>
        <v>0</v>
      </c>
      <c r="K53" s="93">
        <v>0</v>
      </c>
      <c r="L53" s="93"/>
      <c r="M53" s="93">
        <f t="shared" si="3"/>
        <v>0</v>
      </c>
      <c r="N53" s="95">
        <f>(M53)/'Table I'!K11*100</f>
        <v>0</v>
      </c>
      <c r="O53" s="93">
        <v>0</v>
      </c>
      <c r="P53" s="95">
        <f>(O53+I53)/(O61+'Table I'!G11-'Table I'!G9)*100</f>
        <v>0</v>
      </c>
      <c r="Q53" s="93">
        <v>0</v>
      </c>
      <c r="R53" s="95">
        <v>0</v>
      </c>
      <c r="S53" s="93"/>
      <c r="T53" s="95">
        <v>0</v>
      </c>
      <c r="U53" s="93">
        <v>0</v>
      </c>
      <c r="V53" s="93"/>
      <c r="W53" s="93"/>
      <c r="X53" s="93"/>
    </row>
    <row r="54" spans="1:24" s="77" customFormat="1" x14ac:dyDescent="0.2">
      <c r="A54" s="92"/>
      <c r="B54" s="93" t="s">
        <v>245</v>
      </c>
      <c r="C54" s="93" t="s">
        <v>246</v>
      </c>
      <c r="D54" s="93"/>
      <c r="E54" s="93">
        <v>48</v>
      </c>
      <c r="F54" s="93">
        <v>68955</v>
      </c>
      <c r="G54" s="93">
        <v>0</v>
      </c>
      <c r="H54" s="93"/>
      <c r="I54" s="93">
        <f t="shared" si="2"/>
        <v>68955</v>
      </c>
      <c r="J54" s="95">
        <f>(I54/('Table I'!G11-'Table I'!G9)*100)</f>
        <v>0.66816860465116279</v>
      </c>
      <c r="K54" s="93">
        <v>68955</v>
      </c>
      <c r="L54" s="93"/>
      <c r="M54" s="93">
        <f t="shared" si="3"/>
        <v>68955</v>
      </c>
      <c r="N54" s="95">
        <f>(M54)/'Table I'!K11*100</f>
        <v>0.66816860465116279</v>
      </c>
      <c r="O54" s="93">
        <v>0</v>
      </c>
      <c r="P54" s="95">
        <f>(O54+I54)/(O61+'Table I'!G11-'Table I'!G9)*100</f>
        <v>0.66816860465116279</v>
      </c>
      <c r="Q54" s="93">
        <v>0</v>
      </c>
      <c r="R54" s="95">
        <v>0</v>
      </c>
      <c r="S54" s="93"/>
      <c r="T54" s="95">
        <v>0</v>
      </c>
      <c r="U54" s="93">
        <v>68955</v>
      </c>
      <c r="V54" s="93"/>
      <c r="W54" s="93"/>
      <c r="X54" s="93"/>
    </row>
    <row r="55" spans="1:24" s="77" customFormat="1" x14ac:dyDescent="0.2">
      <c r="A55" s="92"/>
      <c r="B55" s="93" t="s">
        <v>247</v>
      </c>
      <c r="C55" s="93" t="s">
        <v>248</v>
      </c>
      <c r="D55" s="93"/>
      <c r="E55" s="93">
        <v>0</v>
      </c>
      <c r="F55" s="93">
        <v>0</v>
      </c>
      <c r="G55" s="93">
        <v>0</v>
      </c>
      <c r="H55" s="93"/>
      <c r="I55" s="93">
        <f t="shared" si="2"/>
        <v>0</v>
      </c>
      <c r="J55" s="95">
        <f>(I55/('Table I'!G11-'Table I'!G9)*100)</f>
        <v>0</v>
      </c>
      <c r="K55" s="93">
        <v>0</v>
      </c>
      <c r="L55" s="93"/>
      <c r="M55" s="93">
        <f t="shared" si="3"/>
        <v>0</v>
      </c>
      <c r="N55" s="95">
        <f>(M55)/'Table I'!K11*100</f>
        <v>0</v>
      </c>
      <c r="O55" s="93">
        <v>0</v>
      </c>
      <c r="P55" s="95">
        <f>(O55+I55)/(O61+'Table I'!G11-'Table I'!G9)*100</f>
        <v>0</v>
      </c>
      <c r="Q55" s="93">
        <v>0</v>
      </c>
      <c r="R55" s="95">
        <v>0</v>
      </c>
      <c r="S55" s="93"/>
      <c r="T55" s="95">
        <v>0</v>
      </c>
      <c r="U55" s="93">
        <v>0</v>
      </c>
      <c r="V55" s="93"/>
      <c r="W55" s="93"/>
      <c r="X55" s="93"/>
    </row>
    <row r="56" spans="1:24" s="77" customFormat="1" x14ac:dyDescent="0.2">
      <c r="A56" s="92"/>
      <c r="B56" s="93" t="s">
        <v>249</v>
      </c>
      <c r="C56" s="93" t="s">
        <v>250</v>
      </c>
      <c r="D56" s="93"/>
      <c r="E56" s="93">
        <v>3</v>
      </c>
      <c r="F56" s="93">
        <v>58700</v>
      </c>
      <c r="G56" s="93">
        <v>0</v>
      </c>
      <c r="H56" s="93"/>
      <c r="I56" s="93">
        <f t="shared" si="2"/>
        <v>58700</v>
      </c>
      <c r="J56" s="95">
        <f>(I56/('Table I'!G11-'Table I'!G9)*100)</f>
        <v>0.56879844961240311</v>
      </c>
      <c r="K56" s="93">
        <v>58700</v>
      </c>
      <c r="L56" s="93"/>
      <c r="M56" s="93">
        <f t="shared" si="3"/>
        <v>58700</v>
      </c>
      <c r="N56" s="95">
        <f>(M56)/'Table I'!K11*100</f>
        <v>0.56879844961240311</v>
      </c>
      <c r="O56" s="93">
        <v>0</v>
      </c>
      <c r="P56" s="95">
        <f>(O56+I56)/(O61+'Table I'!G11-'Table I'!G9)*100</f>
        <v>0.56879844961240311</v>
      </c>
      <c r="Q56" s="93">
        <v>0</v>
      </c>
      <c r="R56" s="95">
        <v>0</v>
      </c>
      <c r="S56" s="93"/>
      <c r="T56" s="95">
        <v>0</v>
      </c>
      <c r="U56" s="93">
        <v>58700</v>
      </c>
      <c r="V56" s="93"/>
      <c r="W56" s="93"/>
      <c r="X56" s="93"/>
    </row>
    <row r="57" spans="1:24" s="77" customFormat="1" x14ac:dyDescent="0.2">
      <c r="A57" s="92"/>
      <c r="B57" s="93" t="s">
        <v>251</v>
      </c>
      <c r="C57" s="93" t="s">
        <v>252</v>
      </c>
      <c r="D57" s="93"/>
      <c r="E57" s="93">
        <v>0</v>
      </c>
      <c r="F57" s="93">
        <v>0</v>
      </c>
      <c r="G57" s="93">
        <v>0</v>
      </c>
      <c r="H57" s="93"/>
      <c r="I57" s="93">
        <f t="shared" si="2"/>
        <v>0</v>
      </c>
      <c r="J57" s="95">
        <f>(I57/('Table I'!G11-'Table I'!G9)*100)</f>
        <v>0</v>
      </c>
      <c r="K57" s="93">
        <v>0</v>
      </c>
      <c r="L57" s="93"/>
      <c r="M57" s="93">
        <f t="shared" si="3"/>
        <v>0</v>
      </c>
      <c r="N57" s="95">
        <f>(M57)/'Table I'!K11*100</f>
        <v>0</v>
      </c>
      <c r="O57" s="93">
        <v>0</v>
      </c>
      <c r="P57" s="95">
        <f>(O57+I57)/(O61+'Table I'!G11-'Table I'!G9)*100</f>
        <v>0</v>
      </c>
      <c r="Q57" s="93">
        <v>0</v>
      </c>
      <c r="R57" s="95">
        <v>0</v>
      </c>
      <c r="S57" s="93"/>
      <c r="T57" s="95">
        <v>0</v>
      </c>
      <c r="U57" s="93">
        <v>0</v>
      </c>
      <c r="V57" s="93"/>
      <c r="W57" s="93"/>
      <c r="X57" s="93"/>
    </row>
    <row r="58" spans="1:24" s="77" customFormat="1" x14ac:dyDescent="0.2">
      <c r="A58" s="92"/>
      <c r="B58" s="93" t="s">
        <v>253</v>
      </c>
      <c r="C58" s="93" t="s">
        <v>254</v>
      </c>
      <c r="D58" s="93"/>
      <c r="E58" s="93">
        <v>0</v>
      </c>
      <c r="F58" s="93">
        <v>0</v>
      </c>
      <c r="G58" s="93">
        <v>0</v>
      </c>
      <c r="H58" s="93"/>
      <c r="I58" s="93">
        <f t="shared" si="2"/>
        <v>0</v>
      </c>
      <c r="J58" s="95">
        <f>(I58/('Table I'!G11-'Table I'!G9)*100)</f>
        <v>0</v>
      </c>
      <c r="K58" s="93">
        <v>0</v>
      </c>
      <c r="L58" s="93"/>
      <c r="M58" s="93">
        <f t="shared" si="3"/>
        <v>0</v>
      </c>
      <c r="N58" s="95">
        <f>(M58)/'Table I'!K11*100</f>
        <v>0</v>
      </c>
      <c r="O58" s="93">
        <v>0</v>
      </c>
      <c r="P58" s="95">
        <f>(O58+I58)/(O61+'Table I'!G11-'Table I'!G9)*100</f>
        <v>0</v>
      </c>
      <c r="Q58" s="93">
        <v>0</v>
      </c>
      <c r="R58" s="95">
        <v>0</v>
      </c>
      <c r="S58" s="93"/>
      <c r="T58" s="95">
        <v>0</v>
      </c>
      <c r="U58" s="93">
        <v>0</v>
      </c>
      <c r="V58" s="93"/>
      <c r="W58" s="93"/>
      <c r="X58" s="93"/>
    </row>
    <row r="59" spans="1:24" s="77" customFormat="1" x14ac:dyDescent="0.2">
      <c r="A59" s="92"/>
      <c r="B59" s="93" t="s">
        <v>255</v>
      </c>
      <c r="C59" s="93" t="s">
        <v>256</v>
      </c>
      <c r="D59" s="93"/>
      <c r="E59" s="93">
        <v>0</v>
      </c>
      <c r="F59" s="93">
        <v>0</v>
      </c>
      <c r="G59" s="93">
        <v>0</v>
      </c>
      <c r="H59" s="93"/>
      <c r="I59" s="93">
        <f t="shared" si="2"/>
        <v>0</v>
      </c>
      <c r="J59" s="95">
        <f>(I59/('Table I'!G11-'Table I'!G9)*100)</f>
        <v>0</v>
      </c>
      <c r="K59" s="93">
        <v>0</v>
      </c>
      <c r="L59" s="93"/>
      <c r="M59" s="93">
        <f t="shared" si="3"/>
        <v>0</v>
      </c>
      <c r="N59" s="95">
        <f>(M59)/'Table I'!K11*100</f>
        <v>0</v>
      </c>
      <c r="O59" s="93">
        <v>0</v>
      </c>
      <c r="P59" s="95">
        <f>(O59+I59)/(O61+'Table I'!G11-'Table I'!G9)*100</f>
        <v>0</v>
      </c>
      <c r="Q59" s="93">
        <v>0</v>
      </c>
      <c r="R59" s="95">
        <v>0</v>
      </c>
      <c r="S59" s="93"/>
      <c r="T59" s="95">
        <v>0</v>
      </c>
      <c r="U59" s="93">
        <v>0</v>
      </c>
      <c r="V59" s="93"/>
      <c r="W59" s="93"/>
      <c r="X59" s="93"/>
    </row>
    <row r="60" spans="1:24" s="78" customFormat="1" ht="12.75" thickBot="1" x14ac:dyDescent="0.25">
      <c r="A60" s="100"/>
      <c r="B60" s="101"/>
      <c r="C60" s="101" t="s">
        <v>257</v>
      </c>
      <c r="D60" s="101"/>
      <c r="E60" s="101">
        <f>+E34+E35+E36+E37+E38+E39+E40+E41+E43+E44+E45+E46+E52+E53+E54+E55+E56+E57+E58+E59</f>
        <v>3299</v>
      </c>
      <c r="F60" s="101">
        <f>+F34+F35+F36+F37+F38+F39+F40+F41+F43+F44+F45+F46+F52+F53+F54+F55+F56+F57+F58+F59</f>
        <v>2905221</v>
      </c>
      <c r="G60" s="101">
        <f>+G34+G35+G36+G37+G38+G39+G40+G41+G43+G44+G45+G46+G52+G53+G54+G55+G56+G57+G58+G59</f>
        <v>0</v>
      </c>
      <c r="H60" s="101">
        <f>+H34+H35+H36+H37+H38+H39+H40+H41+H43+H44+H45+H46+H52+H53+H54+H55+H56+H57+H58+H59</f>
        <v>0</v>
      </c>
      <c r="I60" s="101">
        <f t="shared" si="2"/>
        <v>2905221</v>
      </c>
      <c r="J60" s="103">
        <f>(I60/('Table I'!G11-'Table I'!G9)*100)</f>
        <v>28.151366279069766</v>
      </c>
      <c r="K60" s="101">
        <f>+K34+K35+K36+K37+K38+K39+K40+K41+K43+K44+K45+K46+K52+K53+K54+K55+K56+K57+K58+K59</f>
        <v>2905221</v>
      </c>
      <c r="L60" s="101">
        <f>+L34+L35+L36+L37+L38+L39+L40+L41+L43+L44+L45+L46+L52+L53+L54+L55+L56+L57+L58+L59</f>
        <v>0</v>
      </c>
      <c r="M60" s="101">
        <f t="shared" si="3"/>
        <v>2905221</v>
      </c>
      <c r="N60" s="103">
        <f>(M60)/'Table I'!K11*100</f>
        <v>28.151366279069766</v>
      </c>
      <c r="O60" s="101">
        <f>+O34+O35+O36+O37+O38+O39+O40+O41+O43+O44+O45+O46+O52+O53+O54+O55+O56+O57+O58+O59</f>
        <v>0</v>
      </c>
      <c r="P60" s="103">
        <f>(O60+I60)/(O61+'Table I'!G11-'Table I'!G9)*100</f>
        <v>28.151366279069766</v>
      </c>
      <c r="Q60" s="101">
        <f>+Q34+Q35+Q36+Q37+Q38+Q39+Q40+Q41+Q43+Q44+Q45+Q46+Q52+Q53+Q54+Q55+Q56+Q57+Q58+Q59</f>
        <v>0</v>
      </c>
      <c r="R60" s="103">
        <v>0</v>
      </c>
      <c r="S60" s="101">
        <f>+S34+S35+S36+S37+S38+S39+S40+S41+S43+S44+S45+S46+S52+S53+S54+S55+S56+S57+S58+S59</f>
        <v>0</v>
      </c>
      <c r="T60" s="103">
        <v>0</v>
      </c>
      <c r="U60" s="101">
        <f>+U34+U35+U36+U37+U38+U39+U40+U41+U43+U44+U45+U46+U52+U53+U54+U55+U56+U57+U58+U59</f>
        <v>2905220</v>
      </c>
      <c r="V60" s="101">
        <f>+V34+V35+V36+V37+V38+V39+V40+V41+V43+V44+V45+V46+V52+V53+V54+V55+V56+V57+V58+V59</f>
        <v>0</v>
      </c>
      <c r="W60" s="101">
        <f>+W34+W35+W36+W37+W38+W39+W40+W41+W43+W44+W45+W46+W52+W53+W54+W55+W56+W57+W58+W59</f>
        <v>0</v>
      </c>
      <c r="X60" s="101">
        <f>+X34+X35+X36+X37+X38+X39+X40+X41+X43+X44+X45+X46+X52+X53+X54+X55+X56+X57+X58+X59</f>
        <v>0</v>
      </c>
    </row>
    <row r="61" spans="1:24" s="76" customFormat="1" ht="36.75" thickBot="1" x14ac:dyDescent="0.25">
      <c r="A61" s="108"/>
      <c r="B61" s="109"/>
      <c r="C61" s="109" t="s">
        <v>258</v>
      </c>
      <c r="D61" s="109"/>
      <c r="E61" s="109">
        <f t="shared" ref="E61:Q61" si="4">E18+E27+E32+E60</f>
        <v>3300</v>
      </c>
      <c r="F61" s="109">
        <f t="shared" si="4"/>
        <v>2913600</v>
      </c>
      <c r="G61" s="109">
        <f t="shared" si="4"/>
        <v>0</v>
      </c>
      <c r="H61" s="109">
        <f t="shared" si="4"/>
        <v>0</v>
      </c>
      <c r="I61" s="109">
        <f t="shared" si="4"/>
        <v>2913600</v>
      </c>
      <c r="J61" s="111">
        <f t="shared" si="4"/>
        <v>28.232558139534881</v>
      </c>
      <c r="K61" s="109">
        <f t="shared" si="4"/>
        <v>2913600</v>
      </c>
      <c r="L61" s="109">
        <f t="shared" si="4"/>
        <v>0</v>
      </c>
      <c r="M61" s="109">
        <f t="shared" si="4"/>
        <v>2913600</v>
      </c>
      <c r="N61" s="111">
        <f t="shared" si="4"/>
        <v>28.232558139534881</v>
      </c>
      <c r="O61" s="109">
        <f t="shared" si="4"/>
        <v>0</v>
      </c>
      <c r="P61" s="111">
        <f t="shared" si="4"/>
        <v>28.232558139534881</v>
      </c>
      <c r="Q61" s="109">
        <f t="shared" si="4"/>
        <v>0</v>
      </c>
      <c r="R61" s="111">
        <v>0</v>
      </c>
      <c r="S61" s="109">
        <f>S18+S27+S32+S60</f>
        <v>0</v>
      </c>
      <c r="T61" s="111">
        <v>0</v>
      </c>
      <c r="U61" s="109">
        <f>U18+U27+U32+U60</f>
        <v>2913599</v>
      </c>
      <c r="V61" s="109"/>
      <c r="W61" s="109"/>
      <c r="X61" s="117"/>
    </row>
  </sheetData>
  <mergeCells count="28">
    <mergeCell ref="A1:U1"/>
    <mergeCell ref="A2:A4"/>
    <mergeCell ref="C2:C4"/>
    <mergeCell ref="D2:D4"/>
    <mergeCell ref="E2:E4"/>
    <mergeCell ref="F2:F4"/>
    <mergeCell ref="B2:B4"/>
    <mergeCell ref="G2:G4"/>
    <mergeCell ref="H2:H4"/>
    <mergeCell ref="U2:U4"/>
    <mergeCell ref="T3:T4"/>
    <mergeCell ref="K3:M3"/>
    <mergeCell ref="N3:N4"/>
    <mergeCell ref="O2:O4"/>
    <mergeCell ref="P2:P4"/>
    <mergeCell ref="Q2:R2"/>
    <mergeCell ref="K5:N5"/>
    <mergeCell ref="Q5:R5"/>
    <mergeCell ref="S5:T5"/>
    <mergeCell ref="S2:T2"/>
    <mergeCell ref="Q3:Q4"/>
    <mergeCell ref="R3:R4"/>
    <mergeCell ref="S3:S4"/>
    <mergeCell ref="V2:X2"/>
    <mergeCell ref="V3:X3"/>
    <mergeCell ref="I2:I4"/>
    <mergeCell ref="J2:J4"/>
    <mergeCell ref="K2:N2"/>
  </mergeCells>
  <pageMargins left="0.7" right="0.7" top="0.75" bottom="0.75" header="0.3" footer="0.3"/>
  <pageSetup orientation="portrait"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2" workbookViewId="0">
      <selection activeCell="A6" sqref="A6:T8"/>
    </sheetView>
  </sheetViews>
  <sheetFormatPr defaultRowHeight="12.75" x14ac:dyDescent="0.2"/>
  <cols>
    <col min="1" max="1" width="5.33203125" customWidth="1"/>
    <col min="2" max="2" width="33.6640625" customWidth="1"/>
    <col min="3" max="3" width="18" customWidth="1"/>
    <col min="4" max="4" width="13.5" customWidth="1"/>
    <col min="5" max="5" width="12.5" customWidth="1"/>
    <col min="6" max="6" width="14.6640625" customWidth="1"/>
    <col min="7" max="7" width="14.5" customWidth="1"/>
    <col min="8" max="8" width="12.1640625" customWidth="1"/>
    <col min="9" max="9" width="14.6640625" customWidth="1"/>
    <col min="10" max="10" width="12.1640625" customWidth="1"/>
    <col min="11" max="11" width="8.5" customWidth="1"/>
    <col min="12" max="12" width="10.5" customWidth="1"/>
    <col min="13" max="13" width="13" style="28" customWidth="1"/>
    <col min="14" max="14" width="17.83203125" customWidth="1"/>
    <col min="15" max="15" width="18.6640625" customWidth="1"/>
    <col min="16" max="16" width="9.5" customWidth="1"/>
    <col min="17" max="17" width="11" style="28" customWidth="1"/>
    <col min="18" max="18" width="11" customWidth="1"/>
    <col min="19" max="19" width="11.6640625" style="28" customWidth="1"/>
    <col min="20" max="20" width="12.5" customWidth="1"/>
  </cols>
  <sheetData>
    <row r="1" spans="1:20" ht="15" x14ac:dyDescent="0.2">
      <c r="A1" s="198" t="s">
        <v>94</v>
      </c>
      <c r="B1" s="198"/>
      <c r="C1" s="198"/>
      <c r="D1" s="198"/>
      <c r="E1" s="198"/>
      <c r="F1" s="198"/>
      <c r="G1" s="198"/>
      <c r="H1" s="198"/>
      <c r="I1" s="198"/>
      <c r="J1" s="198"/>
      <c r="K1" s="198"/>
      <c r="L1" s="198"/>
      <c r="M1" s="198"/>
      <c r="N1" s="198"/>
      <c r="O1" s="198"/>
      <c r="P1" s="198"/>
      <c r="Q1" s="198"/>
      <c r="R1" s="198"/>
      <c r="S1" s="198"/>
      <c r="T1" s="198"/>
    </row>
    <row r="2" spans="1:20" ht="40.5" customHeight="1" x14ac:dyDescent="0.2">
      <c r="A2" s="254"/>
      <c r="B2" s="185" t="s">
        <v>90</v>
      </c>
      <c r="C2" s="185" t="s">
        <v>78</v>
      </c>
      <c r="D2" s="185" t="s">
        <v>100</v>
      </c>
      <c r="E2" s="185" t="s">
        <v>63</v>
      </c>
      <c r="F2" s="185" t="s">
        <v>79</v>
      </c>
      <c r="G2" s="185" t="s">
        <v>80</v>
      </c>
      <c r="H2" s="185" t="s">
        <v>98</v>
      </c>
      <c r="I2" s="185" t="s">
        <v>82</v>
      </c>
      <c r="J2" s="190" t="s">
        <v>59</v>
      </c>
      <c r="K2" s="250"/>
      <c r="L2" s="250"/>
      <c r="M2" s="251"/>
      <c r="N2" s="185" t="s">
        <v>58</v>
      </c>
      <c r="O2" s="185" t="s">
        <v>101</v>
      </c>
      <c r="P2" s="190" t="s">
        <v>57</v>
      </c>
      <c r="Q2" s="191"/>
      <c r="R2" s="190" t="s">
        <v>56</v>
      </c>
      <c r="S2" s="191"/>
      <c r="T2" s="185" t="s">
        <v>99</v>
      </c>
    </row>
    <row r="3" spans="1:20" ht="27" customHeight="1" x14ac:dyDescent="0.2">
      <c r="A3" s="255"/>
      <c r="B3" s="249"/>
      <c r="C3" s="186"/>
      <c r="D3" s="186"/>
      <c r="E3" s="186"/>
      <c r="F3" s="186"/>
      <c r="G3" s="186"/>
      <c r="H3" s="249"/>
      <c r="I3" s="249"/>
      <c r="J3" s="190" t="s">
        <v>26</v>
      </c>
      <c r="K3" s="192"/>
      <c r="L3" s="191"/>
      <c r="M3" s="252" t="s">
        <v>73</v>
      </c>
      <c r="N3" s="186"/>
      <c r="O3" s="249"/>
      <c r="P3" s="185" t="s">
        <v>95</v>
      </c>
      <c r="Q3" s="246" t="s">
        <v>96</v>
      </c>
      <c r="R3" s="185" t="s">
        <v>102</v>
      </c>
      <c r="S3" s="246" t="s">
        <v>97</v>
      </c>
      <c r="T3" s="249"/>
    </row>
    <row r="4" spans="1:20" ht="33" customHeight="1" x14ac:dyDescent="0.2">
      <c r="A4" s="256"/>
      <c r="B4" s="248"/>
      <c r="C4" s="253"/>
      <c r="D4" s="187"/>
      <c r="E4" s="187"/>
      <c r="F4" s="187"/>
      <c r="G4" s="187"/>
      <c r="H4" s="248"/>
      <c r="I4" s="248"/>
      <c r="J4" s="11" t="s">
        <v>74</v>
      </c>
      <c r="K4" s="11" t="s">
        <v>75</v>
      </c>
      <c r="L4" s="11" t="s">
        <v>38</v>
      </c>
      <c r="M4" s="253"/>
      <c r="N4" s="187"/>
      <c r="O4" s="248"/>
      <c r="P4" s="187"/>
      <c r="Q4" s="247"/>
      <c r="R4" s="248"/>
      <c r="S4" s="247"/>
      <c r="T4" s="248"/>
    </row>
    <row r="5" spans="1:20" ht="45" customHeight="1" x14ac:dyDescent="0.2">
      <c r="A5" s="51"/>
      <c r="B5" s="49" t="s">
        <v>40</v>
      </c>
      <c r="C5" s="50" t="s">
        <v>41</v>
      </c>
      <c r="D5" s="49" t="s">
        <v>42</v>
      </c>
      <c r="E5" s="50" t="s">
        <v>43</v>
      </c>
      <c r="F5" s="49" t="s">
        <v>44</v>
      </c>
      <c r="G5" s="49" t="s">
        <v>45</v>
      </c>
      <c r="H5" s="50" t="s">
        <v>87</v>
      </c>
      <c r="I5" s="50" t="s">
        <v>47</v>
      </c>
      <c r="J5" s="195" t="s">
        <v>48</v>
      </c>
      <c r="K5" s="200"/>
      <c r="L5" s="200"/>
      <c r="M5" s="196"/>
      <c r="N5" s="49" t="s">
        <v>49</v>
      </c>
      <c r="O5" s="50" t="s">
        <v>51</v>
      </c>
      <c r="P5" s="195" t="s">
        <v>52</v>
      </c>
      <c r="Q5" s="196"/>
      <c r="R5" s="195" t="s">
        <v>53</v>
      </c>
      <c r="S5" s="196"/>
      <c r="T5" s="50" t="s">
        <v>54</v>
      </c>
    </row>
    <row r="6" spans="1:20" s="61" customFormat="1" ht="15.95" customHeight="1" x14ac:dyDescent="0.2">
      <c r="A6" s="123" t="s">
        <v>259</v>
      </c>
      <c r="B6" s="118" t="s">
        <v>260</v>
      </c>
      <c r="C6" s="118"/>
      <c r="D6" s="118">
        <v>0</v>
      </c>
      <c r="E6" s="118">
        <v>0</v>
      </c>
      <c r="F6" s="118">
        <v>0</v>
      </c>
      <c r="G6" s="118">
        <v>0</v>
      </c>
      <c r="H6" s="118">
        <f>E6+F6+G6</f>
        <v>0</v>
      </c>
      <c r="I6" s="118">
        <f>(H6/('Table I'!G11-'Table I'!G9)*100)</f>
        <v>0</v>
      </c>
      <c r="J6" s="118">
        <v>0</v>
      </c>
      <c r="K6" s="118">
        <v>0</v>
      </c>
      <c r="L6" s="118">
        <f>J6+K6</f>
        <v>0</v>
      </c>
      <c r="M6" s="119">
        <f>(L6)/'Table I'!K11*100</f>
        <v>0</v>
      </c>
      <c r="N6" s="118">
        <v>0</v>
      </c>
      <c r="O6" s="118">
        <f>(N6+H6)/(N8+'Table I'!G11-'Table I'!G9)*100</f>
        <v>0</v>
      </c>
      <c r="P6" s="120">
        <v>0</v>
      </c>
      <c r="Q6" s="121">
        <f>(P6)/'Table I'!G11*100</f>
        <v>0</v>
      </c>
      <c r="R6" s="120">
        <v>0</v>
      </c>
      <c r="S6" s="121">
        <f>(R6)/'Table I'!G11*100</f>
        <v>0</v>
      </c>
      <c r="T6" s="122">
        <v>0</v>
      </c>
    </row>
    <row r="7" spans="1:20" s="61" customFormat="1" ht="39" thickBot="1" x14ac:dyDescent="0.25">
      <c r="A7" s="124" t="s">
        <v>261</v>
      </c>
      <c r="B7" s="125" t="s">
        <v>262</v>
      </c>
      <c r="C7" s="125"/>
      <c r="D7" s="125">
        <v>0</v>
      </c>
      <c r="E7" s="125">
        <v>0</v>
      </c>
      <c r="F7" s="125">
        <v>0</v>
      </c>
      <c r="G7" s="125">
        <v>0</v>
      </c>
      <c r="H7" s="125">
        <f>E7+F7+G7</f>
        <v>0</v>
      </c>
      <c r="I7" s="125">
        <f>(H7/('Table I'!G11-'Table I'!G9)*100)</f>
        <v>0</v>
      </c>
      <c r="J7" s="125">
        <v>0</v>
      </c>
      <c r="K7" s="125">
        <v>0</v>
      </c>
      <c r="L7" s="125">
        <f>J7+K7</f>
        <v>0</v>
      </c>
      <c r="M7" s="126">
        <f>(L7)/'Table I'!K11*100</f>
        <v>0</v>
      </c>
      <c r="N7" s="125">
        <v>0</v>
      </c>
      <c r="O7" s="125">
        <f>(N7+H7)/(N8+'Table I'!G11-'Table I'!G9)*100</f>
        <v>0</v>
      </c>
      <c r="P7" s="125">
        <v>0</v>
      </c>
      <c r="Q7" s="126">
        <f>(P7)/'Table I'!G11*100</f>
        <v>0</v>
      </c>
      <c r="R7" s="125">
        <v>0</v>
      </c>
      <c r="S7" s="126">
        <f>(R7)/'Table I'!G11*100</f>
        <v>0</v>
      </c>
      <c r="T7" s="125">
        <v>0</v>
      </c>
    </row>
    <row r="8" spans="1:20" ht="26.25" thickBot="1" x14ac:dyDescent="0.25">
      <c r="A8" s="127"/>
      <c r="B8" s="128" t="s">
        <v>263</v>
      </c>
      <c r="C8" s="128"/>
      <c r="D8" s="128">
        <v>0</v>
      </c>
      <c r="E8" s="128">
        <f t="shared" ref="E8:T8" si="0">E6+E7</f>
        <v>0</v>
      </c>
      <c r="F8" s="128">
        <f t="shared" si="0"/>
        <v>0</v>
      </c>
      <c r="G8" s="128">
        <f t="shared" si="0"/>
        <v>0</v>
      </c>
      <c r="H8" s="128">
        <f t="shared" si="0"/>
        <v>0</v>
      </c>
      <c r="I8" s="128">
        <f t="shared" si="0"/>
        <v>0</v>
      </c>
      <c r="J8" s="128">
        <f t="shared" si="0"/>
        <v>0</v>
      </c>
      <c r="K8" s="128">
        <f t="shared" si="0"/>
        <v>0</v>
      </c>
      <c r="L8" s="128">
        <f t="shared" si="0"/>
        <v>0</v>
      </c>
      <c r="M8" s="129">
        <f t="shared" si="0"/>
        <v>0</v>
      </c>
      <c r="N8" s="128">
        <f t="shared" si="0"/>
        <v>0</v>
      </c>
      <c r="O8" s="128">
        <f t="shared" si="0"/>
        <v>0</v>
      </c>
      <c r="P8" s="128">
        <f t="shared" si="0"/>
        <v>0</v>
      </c>
      <c r="Q8" s="129">
        <f t="shared" si="0"/>
        <v>0</v>
      </c>
      <c r="R8" s="128">
        <f t="shared" si="0"/>
        <v>0</v>
      </c>
      <c r="S8" s="129">
        <f t="shared" si="0"/>
        <v>0</v>
      </c>
      <c r="T8" s="130">
        <f t="shared" si="0"/>
        <v>0</v>
      </c>
    </row>
  </sheetData>
  <mergeCells count="25">
    <mergeCell ref="A1:T1"/>
    <mergeCell ref="J5:M5"/>
    <mergeCell ref="P5:Q5"/>
    <mergeCell ref="R5:S5"/>
    <mergeCell ref="A2:A4"/>
    <mergeCell ref="B2:B4"/>
    <mergeCell ref="C2:C4"/>
    <mergeCell ref="D2:D4"/>
    <mergeCell ref="E2:E4"/>
    <mergeCell ref="F2:F4"/>
    <mergeCell ref="N2:N4"/>
    <mergeCell ref="O2:O4"/>
    <mergeCell ref="P2:Q2"/>
    <mergeCell ref="R2:S2"/>
    <mergeCell ref="T2:T4"/>
    <mergeCell ref="P3:P4"/>
    <mergeCell ref="Q3:Q4"/>
    <mergeCell ref="R3:R4"/>
    <mergeCell ref="S3:S4"/>
    <mergeCell ref="G2:G4"/>
    <mergeCell ref="H2:H4"/>
    <mergeCell ref="I2:I4"/>
    <mergeCell ref="J2:M2"/>
    <mergeCell ref="J3:L3"/>
    <mergeCell ref="M3: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C21" sqref="C21"/>
    </sheetView>
  </sheetViews>
  <sheetFormatPr defaultRowHeight="12.75" x14ac:dyDescent="0.2"/>
  <cols>
    <col min="2" max="2" width="27.5" customWidth="1"/>
    <col min="3" max="3" width="24.33203125" customWidth="1"/>
    <col min="4" max="4" width="11" customWidth="1"/>
    <col min="5" max="5" width="26.6640625" customWidth="1"/>
    <col min="6" max="6" width="24.33203125" customWidth="1"/>
    <col min="7" max="7" width="10.83203125" customWidth="1"/>
    <col min="8" max="8" width="24.1640625" customWidth="1"/>
    <col min="11" max="11" width="20.83203125" customWidth="1"/>
    <col min="12" max="12" width="2.1640625" customWidth="1"/>
    <col min="13" max="13" width="4.1640625" customWidth="1"/>
  </cols>
  <sheetData>
    <row r="1" spans="1:11" ht="16.5" thickBot="1" x14ac:dyDescent="0.25">
      <c r="A1" s="259" t="s">
        <v>104</v>
      </c>
      <c r="B1" s="259"/>
      <c r="C1" s="259"/>
      <c r="D1" s="259"/>
      <c r="E1" s="259"/>
      <c r="F1" s="259"/>
      <c r="G1" s="259"/>
      <c r="H1" s="259"/>
      <c r="I1" s="259"/>
      <c r="J1" s="259"/>
      <c r="K1" s="259"/>
    </row>
    <row r="2" spans="1:11" ht="51" customHeight="1" thickTop="1" x14ac:dyDescent="0.2">
      <c r="A2" s="260" t="s">
        <v>105</v>
      </c>
      <c r="B2" s="262" t="s">
        <v>106</v>
      </c>
      <c r="C2" s="262"/>
      <c r="D2" s="262"/>
      <c r="E2" s="262" t="s">
        <v>107</v>
      </c>
      <c r="F2" s="262"/>
      <c r="G2" s="262"/>
      <c r="H2" s="263" t="s">
        <v>108</v>
      </c>
      <c r="I2" s="263"/>
      <c r="J2" s="263"/>
      <c r="K2" s="30" t="s">
        <v>109</v>
      </c>
    </row>
    <row r="3" spans="1:11" x14ac:dyDescent="0.2">
      <c r="A3" s="261"/>
      <c r="B3" s="264" t="s">
        <v>110</v>
      </c>
      <c r="C3" s="264"/>
      <c r="D3" s="264"/>
      <c r="E3" s="264" t="s">
        <v>111</v>
      </c>
      <c r="F3" s="264"/>
      <c r="G3" s="264"/>
      <c r="H3" s="264" t="s">
        <v>112</v>
      </c>
      <c r="I3" s="264"/>
      <c r="J3" s="264"/>
      <c r="K3" s="31" t="s">
        <v>113</v>
      </c>
    </row>
    <row r="4" spans="1:11" ht="25.5" x14ac:dyDescent="0.2">
      <c r="A4" s="261"/>
      <c r="B4" s="32" t="s">
        <v>114</v>
      </c>
      <c r="C4" s="33" t="s">
        <v>115</v>
      </c>
      <c r="D4" s="32" t="s">
        <v>116</v>
      </c>
      <c r="E4" s="32" t="s">
        <v>114</v>
      </c>
      <c r="F4" s="33" t="s">
        <v>115</v>
      </c>
      <c r="G4" s="32" t="s">
        <v>116</v>
      </c>
      <c r="H4" s="265" t="s">
        <v>117</v>
      </c>
      <c r="I4" s="265"/>
      <c r="J4" s="265"/>
      <c r="K4" s="34"/>
    </row>
    <row r="5" spans="1:11" x14ac:dyDescent="0.2">
      <c r="A5" s="35"/>
      <c r="B5" s="36"/>
      <c r="C5" s="36"/>
      <c r="D5" s="36"/>
      <c r="E5" s="36"/>
      <c r="F5" s="36"/>
      <c r="G5" s="36"/>
      <c r="H5" s="37" t="s">
        <v>118</v>
      </c>
      <c r="I5" s="36"/>
      <c r="J5" s="36" t="s">
        <v>119</v>
      </c>
      <c r="K5" s="34"/>
    </row>
    <row r="6" spans="1:11" x14ac:dyDescent="0.2">
      <c r="A6" s="35"/>
      <c r="B6" s="36"/>
      <c r="C6" s="36"/>
      <c r="D6" s="36"/>
      <c r="E6" s="36"/>
      <c r="F6" s="36"/>
      <c r="G6" s="36"/>
      <c r="H6" s="37" t="s">
        <v>120</v>
      </c>
      <c r="I6" s="36"/>
      <c r="J6" s="36" t="s">
        <v>119</v>
      </c>
      <c r="K6" s="34"/>
    </row>
    <row r="7" spans="1:11" ht="45" customHeight="1" x14ac:dyDescent="0.2">
      <c r="A7" s="35"/>
      <c r="B7" s="36"/>
      <c r="C7" s="36"/>
      <c r="D7" s="36"/>
      <c r="E7" s="36"/>
      <c r="F7" s="36"/>
      <c r="G7" s="36"/>
      <c r="H7" s="38" t="s">
        <v>121</v>
      </c>
      <c r="I7" s="36"/>
      <c r="J7" s="36" t="s">
        <v>119</v>
      </c>
      <c r="K7" s="34"/>
    </row>
    <row r="8" spans="1:11" x14ac:dyDescent="0.2">
      <c r="A8" s="35"/>
      <c r="B8" s="36"/>
      <c r="C8" s="36"/>
      <c r="D8" s="36"/>
      <c r="E8" s="36"/>
      <c r="F8" s="36"/>
      <c r="G8" s="36"/>
      <c r="H8" s="37" t="s">
        <v>122</v>
      </c>
      <c r="I8" s="36"/>
      <c r="J8" s="36"/>
      <c r="K8" s="34"/>
    </row>
    <row r="9" spans="1:11" ht="25.5" x14ac:dyDescent="0.2">
      <c r="A9" s="35"/>
      <c r="B9" s="36"/>
      <c r="C9" s="36"/>
      <c r="D9" s="36"/>
      <c r="E9" s="36"/>
      <c r="F9" s="36"/>
      <c r="G9" s="36"/>
      <c r="H9" s="38" t="s">
        <v>123</v>
      </c>
      <c r="I9" s="36"/>
      <c r="J9" s="36"/>
      <c r="K9" s="34"/>
    </row>
    <row r="10" spans="1:11" x14ac:dyDescent="0.2">
      <c r="A10" s="35"/>
      <c r="B10" s="36"/>
      <c r="C10" s="36"/>
      <c r="D10" s="36"/>
      <c r="E10" s="36"/>
      <c r="F10" s="36"/>
      <c r="G10" s="36"/>
      <c r="H10" s="36"/>
      <c r="I10" s="36"/>
      <c r="J10" s="36"/>
      <c r="K10" s="34"/>
    </row>
    <row r="11" spans="1:11" x14ac:dyDescent="0.2">
      <c r="A11" s="35"/>
      <c r="B11" s="36"/>
      <c r="C11" s="36"/>
      <c r="D11" s="36"/>
      <c r="E11" s="36"/>
      <c r="F11" s="36"/>
      <c r="G11" s="36"/>
      <c r="H11" s="36"/>
      <c r="I11" s="36"/>
      <c r="J11" s="36"/>
      <c r="K11" s="34"/>
    </row>
    <row r="12" spans="1:11" x14ac:dyDescent="0.2">
      <c r="A12" s="35"/>
      <c r="B12" s="36"/>
      <c r="C12" s="36"/>
      <c r="D12" s="36"/>
      <c r="E12" s="36"/>
      <c r="F12" s="36"/>
      <c r="G12" s="36"/>
      <c r="H12" s="36"/>
      <c r="I12" s="36"/>
      <c r="J12" s="36"/>
      <c r="K12" s="34"/>
    </row>
    <row r="13" spans="1:11" x14ac:dyDescent="0.2">
      <c r="A13" s="35"/>
      <c r="B13" s="36"/>
      <c r="C13" s="36"/>
      <c r="D13" s="36"/>
      <c r="E13" s="36"/>
      <c r="F13" s="36"/>
      <c r="G13" s="36"/>
      <c r="H13" s="36"/>
      <c r="I13" s="36"/>
      <c r="J13" s="36"/>
      <c r="K13" s="34"/>
    </row>
    <row r="14" spans="1:11" x14ac:dyDescent="0.2">
      <c r="A14" s="35"/>
      <c r="B14" s="36"/>
      <c r="C14" s="36"/>
      <c r="D14" s="36"/>
      <c r="E14" s="36"/>
      <c r="F14" s="36"/>
      <c r="G14" s="36"/>
      <c r="H14" s="36"/>
      <c r="I14" s="36"/>
      <c r="J14" s="36"/>
      <c r="K14" s="34"/>
    </row>
    <row r="15" spans="1:11" x14ac:dyDescent="0.2">
      <c r="A15" s="35"/>
      <c r="B15" s="36"/>
      <c r="C15" s="36"/>
      <c r="D15" s="36"/>
      <c r="E15" s="36"/>
      <c r="F15" s="36"/>
      <c r="G15" s="36"/>
      <c r="H15" s="36"/>
      <c r="I15" s="36"/>
      <c r="J15" s="36"/>
      <c r="K15" s="34"/>
    </row>
    <row r="16" spans="1:11" ht="13.5" thickBot="1" x14ac:dyDescent="0.25">
      <c r="A16" s="39"/>
      <c r="B16" s="40"/>
      <c r="C16" s="40"/>
      <c r="D16" s="40"/>
      <c r="E16" s="40"/>
      <c r="F16" s="40"/>
      <c r="G16" s="40"/>
      <c r="H16" s="40"/>
      <c r="I16" s="40"/>
      <c r="J16" s="40"/>
      <c r="K16" s="41"/>
    </row>
    <row r="17" spans="1:11" ht="30.75" customHeight="1" thickTop="1" x14ac:dyDescent="0.2">
      <c r="A17" s="257" t="s">
        <v>124</v>
      </c>
      <c r="B17" s="257"/>
      <c r="C17" s="257"/>
      <c r="D17" s="257"/>
      <c r="E17" s="257"/>
      <c r="F17" s="257"/>
      <c r="G17" s="257"/>
      <c r="H17" s="257"/>
      <c r="I17" s="257"/>
      <c r="J17" s="257"/>
      <c r="K17" s="257"/>
    </row>
    <row r="18" spans="1:11" ht="15" x14ac:dyDescent="0.2">
      <c r="A18" s="258" t="s">
        <v>125</v>
      </c>
      <c r="B18" s="258"/>
      <c r="C18" s="258"/>
      <c r="D18" s="258"/>
      <c r="E18" s="258"/>
      <c r="F18" s="258"/>
      <c r="G18" s="258"/>
      <c r="H18" s="258"/>
      <c r="I18" s="258"/>
      <c r="J18" s="258"/>
      <c r="K18" s="258"/>
    </row>
    <row r="19" spans="1:11" x14ac:dyDescent="0.2">
      <c r="G19" t="s">
        <v>127</v>
      </c>
    </row>
  </sheetData>
  <mergeCells count="11">
    <mergeCell ref="A17:K17"/>
    <mergeCell ref="A18:K18"/>
    <mergeCell ref="A1:K1"/>
    <mergeCell ref="A2:A4"/>
    <mergeCell ref="B2:D2"/>
    <mergeCell ref="E2:G2"/>
    <mergeCell ref="H2:J2"/>
    <mergeCell ref="B3:D3"/>
    <mergeCell ref="E3:G3"/>
    <mergeCell ref="H3:J3"/>
    <mergeCell ref="H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13" sqref="B13"/>
    </sheetView>
  </sheetViews>
  <sheetFormatPr defaultRowHeight="12.75" x14ac:dyDescent="0.2"/>
  <cols>
    <col min="1" max="1" width="43.83203125" customWidth="1"/>
    <col min="2" max="2" width="28.6640625" customWidth="1"/>
    <col min="3" max="3" width="32.6640625" customWidth="1"/>
  </cols>
  <sheetData>
    <row r="1" spans="1:3" x14ac:dyDescent="0.2">
      <c r="A1" s="267" t="s">
        <v>133</v>
      </c>
      <c r="B1" s="267"/>
      <c r="C1" s="267"/>
    </row>
    <row r="2" spans="1:3" x14ac:dyDescent="0.2">
      <c r="A2" s="266" t="s">
        <v>134</v>
      </c>
      <c r="B2" s="266"/>
      <c r="C2" s="266"/>
    </row>
    <row r="3" spans="1:3" x14ac:dyDescent="0.2">
      <c r="A3" s="36"/>
      <c r="B3" s="46" t="s">
        <v>135</v>
      </c>
      <c r="C3" s="45" t="s">
        <v>141</v>
      </c>
    </row>
    <row r="4" spans="1:3" x14ac:dyDescent="0.2">
      <c r="A4" s="45" t="s">
        <v>136</v>
      </c>
      <c r="B4" s="36"/>
      <c r="C4" s="36"/>
    </row>
    <row r="5" spans="1:3" x14ac:dyDescent="0.2">
      <c r="A5" s="16" t="s">
        <v>137</v>
      </c>
      <c r="B5" s="36"/>
      <c r="C5" s="36"/>
    </row>
    <row r="6" spans="1:3" x14ac:dyDescent="0.2">
      <c r="A6" s="16" t="s">
        <v>138</v>
      </c>
      <c r="B6" s="36"/>
      <c r="C6" s="36"/>
    </row>
    <row r="7" spans="1:3" x14ac:dyDescent="0.2">
      <c r="A7" s="16" t="s">
        <v>139</v>
      </c>
      <c r="B7" s="47"/>
      <c r="C7" s="47"/>
    </row>
    <row r="8" spans="1:3" x14ac:dyDescent="0.2">
      <c r="A8" s="45" t="s">
        <v>140</v>
      </c>
      <c r="B8" s="36"/>
      <c r="C8" s="36"/>
    </row>
  </sheetData>
  <mergeCells count="2">
    <mergeCell ref="A2:C2"/>
    <mergeCell ref="A1:C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K19"/>
    </sheetView>
  </sheetViews>
  <sheetFormatPr defaultRowHeight="12.75" x14ac:dyDescent="0.2"/>
  <cols>
    <col min="1" max="1" width="6.5" bestFit="1" customWidth="1"/>
    <col min="2" max="2" width="24.83203125" bestFit="1" customWidth="1"/>
    <col min="3" max="3" width="60.33203125" bestFit="1" customWidth="1"/>
    <col min="4" max="4" width="11.33203125" bestFit="1" customWidth="1"/>
    <col min="5" max="5" width="11.5" bestFit="1" customWidth="1"/>
    <col min="6" max="6" width="12.83203125" bestFit="1" customWidth="1"/>
    <col min="7" max="7" width="8.1640625" bestFit="1" customWidth="1"/>
    <col min="8" max="8" width="11.1640625" bestFit="1" customWidth="1"/>
    <col min="9" max="9" width="11.6640625" bestFit="1" customWidth="1"/>
    <col min="10" max="10" width="5.6640625" bestFit="1" customWidth="1"/>
    <col min="11" max="11" width="63" bestFit="1" customWidth="1"/>
  </cols>
  <sheetData>
    <row r="1" spans="1:11" s="61" customFormat="1" x14ac:dyDescent="0.2">
      <c r="A1" s="137" t="s">
        <v>230</v>
      </c>
      <c r="B1" s="131" t="s">
        <v>264</v>
      </c>
      <c r="C1" s="131"/>
      <c r="D1" s="131"/>
      <c r="E1" s="131"/>
      <c r="F1" s="131"/>
      <c r="G1" s="131"/>
      <c r="H1" s="131"/>
      <c r="I1" s="131"/>
      <c r="J1" s="131"/>
      <c r="K1" s="131"/>
    </row>
    <row r="2" spans="1:11" s="61" customFormat="1" x14ac:dyDescent="0.2">
      <c r="A2" s="137" t="s">
        <v>265</v>
      </c>
      <c r="B2" s="131" t="s">
        <v>266</v>
      </c>
      <c r="C2" s="131" t="s">
        <v>267</v>
      </c>
      <c r="D2" s="131" t="s">
        <v>268</v>
      </c>
      <c r="E2" s="131" t="s">
        <v>269</v>
      </c>
      <c r="F2" s="131" t="s">
        <v>270</v>
      </c>
      <c r="G2" s="131" t="s">
        <v>271</v>
      </c>
      <c r="H2" s="131" t="s">
        <v>272</v>
      </c>
      <c r="I2" s="131" t="s">
        <v>273</v>
      </c>
      <c r="J2" s="131" t="s">
        <v>274</v>
      </c>
      <c r="K2" s="131" t="s">
        <v>66</v>
      </c>
    </row>
    <row r="3" spans="1:11" x14ac:dyDescent="0.2">
      <c r="A3" s="138">
        <v>1</v>
      </c>
      <c r="B3" s="133" t="s">
        <v>233</v>
      </c>
      <c r="C3" s="134" t="s">
        <v>232</v>
      </c>
      <c r="D3" s="132">
        <v>499200</v>
      </c>
      <c r="E3" s="132">
        <v>0</v>
      </c>
      <c r="F3" s="132">
        <v>499200</v>
      </c>
      <c r="G3" s="135">
        <v>4.8372000000000002</v>
      </c>
      <c r="H3" s="136">
        <v>4992000</v>
      </c>
      <c r="I3" s="132">
        <v>0</v>
      </c>
      <c r="J3" s="134" t="s">
        <v>275</v>
      </c>
      <c r="K3" s="134" t="s">
        <v>276</v>
      </c>
    </row>
    <row r="4" spans="1:11" x14ac:dyDescent="0.2">
      <c r="A4" s="138">
        <v>2</v>
      </c>
      <c r="B4" s="133" t="s">
        <v>235</v>
      </c>
      <c r="C4" s="134" t="s">
        <v>234</v>
      </c>
      <c r="D4" s="132">
        <v>460800</v>
      </c>
      <c r="E4" s="132">
        <v>0</v>
      </c>
      <c r="F4" s="132">
        <v>460800</v>
      </c>
      <c r="G4" s="135">
        <v>4.4650999999999996</v>
      </c>
      <c r="H4" s="136">
        <v>4608000</v>
      </c>
      <c r="I4" s="132">
        <v>0</v>
      </c>
      <c r="J4" s="134" t="s">
        <v>275</v>
      </c>
      <c r="K4" s="134" t="s">
        <v>276</v>
      </c>
    </row>
    <row r="5" spans="1:11" x14ac:dyDescent="0.2">
      <c r="A5" s="138">
        <v>3</v>
      </c>
      <c r="B5" s="133" t="s">
        <v>237</v>
      </c>
      <c r="C5" s="134" t="s">
        <v>236</v>
      </c>
      <c r="D5" s="132">
        <v>148800</v>
      </c>
      <c r="E5" s="132">
        <v>0</v>
      </c>
      <c r="F5" s="132">
        <v>148800</v>
      </c>
      <c r="G5" s="135">
        <v>1.4419</v>
      </c>
      <c r="H5" s="136">
        <v>1488000</v>
      </c>
      <c r="I5" s="132">
        <v>0</v>
      </c>
      <c r="J5" s="134" t="s">
        <v>275</v>
      </c>
      <c r="K5" s="134" t="s">
        <v>276</v>
      </c>
    </row>
    <row r="6" spans="1:11" x14ac:dyDescent="0.2">
      <c r="A6" s="138">
        <v>4</v>
      </c>
      <c r="B6" s="133" t="s">
        <v>239</v>
      </c>
      <c r="C6" s="134" t="s">
        <v>238</v>
      </c>
      <c r="D6" s="132">
        <v>108000</v>
      </c>
      <c r="E6" s="132">
        <v>0</v>
      </c>
      <c r="F6" s="132">
        <v>108000</v>
      </c>
      <c r="G6" s="135">
        <v>1.0465</v>
      </c>
      <c r="H6" s="136">
        <v>1080000</v>
      </c>
      <c r="I6" s="132">
        <v>0</v>
      </c>
      <c r="J6" s="134" t="s">
        <v>275</v>
      </c>
      <c r="K6" s="134" t="s">
        <v>276</v>
      </c>
    </row>
    <row r="7" spans="1:11" x14ac:dyDescent="0.2">
      <c r="A7" s="138">
        <v>5</v>
      </c>
      <c r="B7" s="133" t="s">
        <v>277</v>
      </c>
      <c r="C7" s="134" t="s">
        <v>278</v>
      </c>
      <c r="D7" s="132">
        <v>50400</v>
      </c>
      <c r="E7" s="132">
        <v>0</v>
      </c>
      <c r="F7" s="132">
        <v>50400</v>
      </c>
      <c r="G7" s="135">
        <v>0.4884</v>
      </c>
      <c r="H7" s="136">
        <v>504000</v>
      </c>
      <c r="I7" s="132">
        <v>0</v>
      </c>
      <c r="J7" s="134" t="s">
        <v>275</v>
      </c>
      <c r="K7" s="134" t="s">
        <v>279</v>
      </c>
    </row>
    <row r="8" spans="1:11" x14ac:dyDescent="0.2">
      <c r="A8" s="138">
        <v>6</v>
      </c>
      <c r="B8" s="133" t="s">
        <v>280</v>
      </c>
      <c r="C8" s="134" t="s">
        <v>281</v>
      </c>
      <c r="D8" s="132">
        <v>48000</v>
      </c>
      <c r="E8" s="132">
        <v>0</v>
      </c>
      <c r="F8" s="132">
        <v>48000</v>
      </c>
      <c r="G8" s="135">
        <v>0.46510000000000001</v>
      </c>
      <c r="H8" s="136">
        <v>480000</v>
      </c>
      <c r="I8" s="132">
        <v>0</v>
      </c>
      <c r="J8" s="134" t="s">
        <v>275</v>
      </c>
      <c r="K8" s="134" t="s">
        <v>276</v>
      </c>
    </row>
    <row r="9" spans="1:11" x14ac:dyDescent="0.2">
      <c r="A9" s="138">
        <v>7</v>
      </c>
      <c r="B9" s="133" t="s">
        <v>282</v>
      </c>
      <c r="C9" s="134" t="s">
        <v>283</v>
      </c>
      <c r="D9" s="132">
        <v>9600</v>
      </c>
      <c r="E9" s="132">
        <v>0</v>
      </c>
      <c r="F9" s="132">
        <v>9600</v>
      </c>
      <c r="G9" s="135">
        <v>9.2999999999999999E-2</v>
      </c>
      <c r="H9" s="136">
        <v>96000</v>
      </c>
      <c r="I9" s="132">
        <v>0</v>
      </c>
      <c r="J9" s="134" t="s">
        <v>275</v>
      </c>
      <c r="K9" s="134" t="s">
        <v>276</v>
      </c>
    </row>
    <row r="10" spans="1:11" x14ac:dyDescent="0.2">
      <c r="A10" s="138">
        <v>8</v>
      </c>
      <c r="B10" s="133" t="s">
        <v>284</v>
      </c>
      <c r="C10" s="134" t="s">
        <v>285</v>
      </c>
      <c r="D10" s="132">
        <v>8000</v>
      </c>
      <c r="E10" s="132">
        <v>0</v>
      </c>
      <c r="F10" s="132">
        <v>8000</v>
      </c>
      <c r="G10" s="135">
        <v>7.7499999999999999E-2</v>
      </c>
      <c r="H10" s="136">
        <v>80000</v>
      </c>
      <c r="I10" s="132">
        <v>0</v>
      </c>
      <c r="J10" s="134" t="s">
        <v>275</v>
      </c>
      <c r="K10" s="134" t="s">
        <v>276</v>
      </c>
    </row>
    <row r="11" spans="1:11" x14ac:dyDescent="0.2">
      <c r="A11" s="138">
        <v>9</v>
      </c>
      <c r="B11" s="133" t="s">
        <v>286</v>
      </c>
      <c r="C11" s="134" t="s">
        <v>287</v>
      </c>
      <c r="D11" s="132">
        <v>2866</v>
      </c>
      <c r="E11" s="132">
        <v>0</v>
      </c>
      <c r="F11" s="132">
        <v>2866</v>
      </c>
      <c r="G11" s="135">
        <v>2.7799999999999998E-2</v>
      </c>
      <c r="H11" s="136">
        <v>28660</v>
      </c>
      <c r="I11" s="132">
        <v>0</v>
      </c>
      <c r="J11" s="134" t="s">
        <v>275</v>
      </c>
      <c r="K11" s="134" t="s">
        <v>276</v>
      </c>
    </row>
    <row r="12" spans="1:11" x14ac:dyDescent="0.2">
      <c r="A12" s="138">
        <v>10</v>
      </c>
      <c r="B12" s="133" t="s">
        <v>288</v>
      </c>
      <c r="C12" s="134" t="s">
        <v>289</v>
      </c>
      <c r="D12" s="132">
        <v>2400</v>
      </c>
      <c r="E12" s="132">
        <v>0</v>
      </c>
      <c r="F12" s="132">
        <v>2400</v>
      </c>
      <c r="G12" s="135">
        <v>2.3300000000000001E-2</v>
      </c>
      <c r="H12" s="136">
        <v>24000</v>
      </c>
      <c r="I12" s="132">
        <v>0</v>
      </c>
      <c r="J12" s="134" t="s">
        <v>275</v>
      </c>
      <c r="K12" s="134" t="s">
        <v>276</v>
      </c>
    </row>
    <row r="13" spans="1:11" x14ac:dyDescent="0.2">
      <c r="A13" s="138">
        <v>11</v>
      </c>
      <c r="B13" s="133" t="s">
        <v>290</v>
      </c>
      <c r="C13" s="134" t="s">
        <v>291</v>
      </c>
      <c r="D13" s="132">
        <v>2400</v>
      </c>
      <c r="E13" s="132">
        <v>0</v>
      </c>
      <c r="F13" s="132">
        <v>2400</v>
      </c>
      <c r="G13" s="135">
        <v>2.3300000000000001E-2</v>
      </c>
      <c r="H13" s="136">
        <v>24000</v>
      </c>
      <c r="I13" s="132">
        <v>0</v>
      </c>
      <c r="J13" s="134" t="s">
        <v>275</v>
      </c>
      <c r="K13" s="134" t="s">
        <v>276</v>
      </c>
    </row>
    <row r="14" spans="1:11" x14ac:dyDescent="0.2">
      <c r="A14" s="138">
        <v>12</v>
      </c>
      <c r="B14" s="133" t="s">
        <v>292</v>
      </c>
      <c r="C14" s="134" t="s">
        <v>293</v>
      </c>
      <c r="D14" s="132">
        <v>400</v>
      </c>
      <c r="E14" s="132">
        <v>0</v>
      </c>
      <c r="F14" s="132">
        <v>400</v>
      </c>
      <c r="G14" s="135">
        <v>3.8999999999999998E-3</v>
      </c>
      <c r="H14" s="136">
        <v>4000</v>
      </c>
      <c r="I14" s="132">
        <v>0</v>
      </c>
      <c r="J14" s="134" t="s">
        <v>275</v>
      </c>
      <c r="K14" s="134" t="s">
        <v>276</v>
      </c>
    </row>
    <row r="15" spans="1:11" x14ac:dyDescent="0.2">
      <c r="A15" s="138">
        <v>13</v>
      </c>
      <c r="B15" s="133" t="s">
        <v>294</v>
      </c>
      <c r="C15" s="134" t="s">
        <v>295</v>
      </c>
      <c r="D15" s="132">
        <v>300</v>
      </c>
      <c r="E15" s="132">
        <v>0</v>
      </c>
      <c r="F15" s="132">
        <v>300</v>
      </c>
      <c r="G15" s="135">
        <v>2.8999999999999998E-3</v>
      </c>
      <c r="H15" s="136">
        <v>3000</v>
      </c>
      <c r="I15" s="132">
        <v>0</v>
      </c>
      <c r="J15" s="134" t="s">
        <v>275</v>
      </c>
      <c r="K15" s="134" t="s">
        <v>276</v>
      </c>
    </row>
    <row r="16" spans="1:11" x14ac:dyDescent="0.2">
      <c r="A16" s="138">
        <v>14</v>
      </c>
      <c r="B16" s="133" t="s">
        <v>296</v>
      </c>
      <c r="C16" s="134" t="s">
        <v>297</v>
      </c>
      <c r="D16" s="132">
        <v>60</v>
      </c>
      <c r="E16" s="132">
        <v>0</v>
      </c>
      <c r="F16" s="132">
        <v>60</v>
      </c>
      <c r="G16" s="135">
        <v>5.9999999999999995E-4</v>
      </c>
      <c r="H16" s="136">
        <v>600</v>
      </c>
      <c r="I16" s="132">
        <v>0</v>
      </c>
      <c r="J16" s="134" t="s">
        <v>275</v>
      </c>
      <c r="K16" s="134" t="s">
        <v>298</v>
      </c>
    </row>
    <row r="17" spans="1:11" x14ac:dyDescent="0.2">
      <c r="A17" s="138">
        <v>15</v>
      </c>
      <c r="B17" s="133" t="s">
        <v>299</v>
      </c>
      <c r="C17" s="134" t="s">
        <v>300</v>
      </c>
      <c r="D17" s="132">
        <v>2</v>
      </c>
      <c r="E17" s="132">
        <v>0</v>
      </c>
      <c r="F17" s="132">
        <v>2</v>
      </c>
      <c r="G17" s="135">
        <v>0</v>
      </c>
      <c r="H17" s="136">
        <v>20</v>
      </c>
      <c r="I17" s="132">
        <v>0</v>
      </c>
      <c r="J17" s="134" t="s">
        <v>275</v>
      </c>
      <c r="K17" s="134" t="s">
        <v>301</v>
      </c>
    </row>
    <row r="18" spans="1:11" x14ac:dyDescent="0.2">
      <c r="A18" s="138">
        <v>16</v>
      </c>
      <c r="B18" s="133" t="s">
        <v>302</v>
      </c>
      <c r="C18" s="134" t="s">
        <v>303</v>
      </c>
      <c r="D18" s="132">
        <v>1</v>
      </c>
      <c r="E18" s="132">
        <v>0</v>
      </c>
      <c r="F18" s="132">
        <v>1</v>
      </c>
      <c r="G18" s="135">
        <v>0</v>
      </c>
      <c r="H18" s="136">
        <v>10</v>
      </c>
      <c r="I18" s="132">
        <v>0</v>
      </c>
      <c r="J18" s="134" t="s">
        <v>275</v>
      </c>
      <c r="K18" s="134" t="s">
        <v>276</v>
      </c>
    </row>
    <row r="19" spans="1:11" x14ac:dyDescent="0.2">
      <c r="A19" s="139"/>
      <c r="B19" s="140" t="s">
        <v>38</v>
      </c>
      <c r="C19" s="140"/>
      <c r="D19" s="140"/>
      <c r="E19" s="140"/>
      <c r="F19" s="140">
        <v>1341229</v>
      </c>
      <c r="G19" s="140">
        <v>12.9964</v>
      </c>
      <c r="H19" s="140">
        <v>13412290</v>
      </c>
      <c r="I19" s="140">
        <v>0</v>
      </c>
      <c r="J19" s="140"/>
      <c r="K19" s="14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sqref="A1:K21"/>
    </sheetView>
  </sheetViews>
  <sheetFormatPr defaultRowHeight="12.75" x14ac:dyDescent="0.2"/>
  <cols>
    <col min="1" max="1" width="6.5" bestFit="1" customWidth="1"/>
    <col min="2" max="2" width="24.83203125" bestFit="1" customWidth="1"/>
    <col min="3" max="3" width="44.16406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6640625" bestFit="1" customWidth="1"/>
    <col min="11" max="11" width="49.5" bestFit="1" customWidth="1"/>
  </cols>
  <sheetData>
    <row r="1" spans="1:11" s="61" customFormat="1" x14ac:dyDescent="0.2">
      <c r="A1" s="137" t="s">
        <v>194</v>
      </c>
      <c r="B1" s="131" t="s">
        <v>304</v>
      </c>
      <c r="C1" s="131"/>
      <c r="D1" s="131"/>
      <c r="E1" s="131"/>
      <c r="F1" s="131"/>
      <c r="G1" s="131"/>
      <c r="H1" s="131"/>
      <c r="I1" s="131"/>
      <c r="J1" s="131"/>
      <c r="K1" s="131"/>
    </row>
    <row r="2" spans="1:11" s="61" customFormat="1" x14ac:dyDescent="0.2">
      <c r="A2" s="137" t="s">
        <v>265</v>
      </c>
      <c r="B2" s="131" t="s">
        <v>266</v>
      </c>
      <c r="C2" s="131" t="s">
        <v>267</v>
      </c>
      <c r="D2" s="131" t="s">
        <v>268</v>
      </c>
      <c r="E2" s="131" t="s">
        <v>269</v>
      </c>
      <c r="F2" s="131" t="s">
        <v>270</v>
      </c>
      <c r="G2" s="131" t="s">
        <v>271</v>
      </c>
      <c r="H2" s="131" t="s">
        <v>272</v>
      </c>
      <c r="I2" s="131" t="s">
        <v>273</v>
      </c>
      <c r="J2" s="131" t="s">
        <v>274</v>
      </c>
      <c r="K2" s="131" t="s">
        <v>66</v>
      </c>
    </row>
    <row r="3" spans="1:11" x14ac:dyDescent="0.2">
      <c r="A3" s="138">
        <v>1</v>
      </c>
      <c r="B3" s="133" t="s">
        <v>305</v>
      </c>
      <c r="C3" s="134" t="s">
        <v>306</v>
      </c>
      <c r="D3" s="132">
        <v>2500</v>
      </c>
      <c r="E3" s="132">
        <v>0</v>
      </c>
      <c r="F3" s="132">
        <v>2500</v>
      </c>
      <c r="G3" s="135">
        <v>2.4199999999999999E-2</v>
      </c>
      <c r="H3" s="136">
        <v>25000</v>
      </c>
      <c r="I3" s="132">
        <v>0</v>
      </c>
      <c r="J3" s="134" t="s">
        <v>307</v>
      </c>
      <c r="K3" s="134" t="s">
        <v>308</v>
      </c>
    </row>
    <row r="4" spans="1:11" x14ac:dyDescent="0.2">
      <c r="A4" s="138">
        <v>2</v>
      </c>
      <c r="B4" s="133" t="s">
        <v>309</v>
      </c>
      <c r="C4" s="134" t="s">
        <v>310</v>
      </c>
      <c r="D4" s="132">
        <v>2400</v>
      </c>
      <c r="E4" s="132">
        <v>0</v>
      </c>
      <c r="F4" s="132">
        <v>2400</v>
      </c>
      <c r="G4" s="135">
        <v>2.3300000000000001E-2</v>
      </c>
      <c r="H4" s="136">
        <v>24000</v>
      </c>
      <c r="I4" s="132">
        <v>0</v>
      </c>
      <c r="J4" s="134" t="s">
        <v>307</v>
      </c>
      <c r="K4" s="134" t="s">
        <v>311</v>
      </c>
    </row>
    <row r="5" spans="1:11" x14ac:dyDescent="0.2">
      <c r="A5" s="138">
        <v>3</v>
      </c>
      <c r="B5" s="133" t="s">
        <v>312</v>
      </c>
      <c r="C5" s="134" t="s">
        <v>313</v>
      </c>
      <c r="D5" s="132">
        <v>300</v>
      </c>
      <c r="E5" s="132">
        <v>0</v>
      </c>
      <c r="F5" s="132">
        <v>300</v>
      </c>
      <c r="G5" s="135">
        <v>2.8999999999999998E-3</v>
      </c>
      <c r="H5" s="136">
        <v>3000</v>
      </c>
      <c r="I5" s="132">
        <v>0</v>
      </c>
      <c r="J5" s="134" t="s">
        <v>307</v>
      </c>
      <c r="K5" s="134" t="s">
        <v>308</v>
      </c>
    </row>
    <row r="6" spans="1:11" x14ac:dyDescent="0.2">
      <c r="A6" s="138">
        <v>4</v>
      </c>
      <c r="B6" s="133" t="s">
        <v>314</v>
      </c>
      <c r="C6" s="134" t="s">
        <v>315</v>
      </c>
      <c r="D6" s="132">
        <v>200</v>
      </c>
      <c r="E6" s="132">
        <v>0</v>
      </c>
      <c r="F6" s="132">
        <v>200</v>
      </c>
      <c r="G6" s="135">
        <v>1.9E-3</v>
      </c>
      <c r="H6" s="136">
        <v>2000</v>
      </c>
      <c r="I6" s="132">
        <v>0</v>
      </c>
      <c r="J6" s="134" t="s">
        <v>307</v>
      </c>
      <c r="K6" s="134" t="s">
        <v>311</v>
      </c>
    </row>
    <row r="7" spans="1:11" x14ac:dyDescent="0.2">
      <c r="A7" s="138">
        <v>5</v>
      </c>
      <c r="B7" s="133" t="s">
        <v>316</v>
      </c>
      <c r="C7" s="134" t="s">
        <v>317</v>
      </c>
      <c r="D7" s="132">
        <v>140</v>
      </c>
      <c r="E7" s="132">
        <v>0</v>
      </c>
      <c r="F7" s="132">
        <v>140</v>
      </c>
      <c r="G7" s="135">
        <v>1.4E-3</v>
      </c>
      <c r="H7" s="136">
        <v>1400</v>
      </c>
      <c r="I7" s="132">
        <v>0</v>
      </c>
      <c r="J7" s="134" t="s">
        <v>307</v>
      </c>
      <c r="K7" s="134" t="s">
        <v>308</v>
      </c>
    </row>
    <row r="8" spans="1:11" x14ac:dyDescent="0.2">
      <c r="A8" s="138">
        <v>6</v>
      </c>
      <c r="B8" s="133" t="s">
        <v>318</v>
      </c>
      <c r="C8" s="134" t="s">
        <v>319</v>
      </c>
      <c r="D8" s="132">
        <v>120</v>
      </c>
      <c r="E8" s="132">
        <v>0</v>
      </c>
      <c r="F8" s="132">
        <v>120</v>
      </c>
      <c r="G8" s="135">
        <v>1.1999999999999999E-3</v>
      </c>
      <c r="H8" s="136">
        <v>1200</v>
      </c>
      <c r="I8" s="132">
        <v>0</v>
      </c>
      <c r="J8" s="134" t="s">
        <v>307</v>
      </c>
      <c r="K8" s="134" t="s">
        <v>308</v>
      </c>
    </row>
    <row r="9" spans="1:11" x14ac:dyDescent="0.2">
      <c r="A9" s="138">
        <v>7</v>
      </c>
      <c r="B9" s="133" t="s">
        <v>320</v>
      </c>
      <c r="C9" s="134" t="s">
        <v>321</v>
      </c>
      <c r="D9" s="132">
        <v>118</v>
      </c>
      <c r="E9" s="132">
        <v>0</v>
      </c>
      <c r="F9" s="132">
        <v>118</v>
      </c>
      <c r="G9" s="135">
        <v>1.1000000000000001E-3</v>
      </c>
      <c r="H9" s="136">
        <v>1180</v>
      </c>
      <c r="I9" s="132">
        <v>0</v>
      </c>
      <c r="J9" s="134" t="s">
        <v>307</v>
      </c>
      <c r="K9" s="134" t="s">
        <v>308</v>
      </c>
    </row>
    <row r="10" spans="1:11" x14ac:dyDescent="0.2">
      <c r="A10" s="138">
        <v>8</v>
      </c>
      <c r="B10" s="133" t="s">
        <v>322</v>
      </c>
      <c r="C10" s="134" t="s">
        <v>323</v>
      </c>
      <c r="D10" s="132">
        <v>100</v>
      </c>
      <c r="E10" s="132">
        <v>0</v>
      </c>
      <c r="F10" s="132">
        <v>100</v>
      </c>
      <c r="G10" s="135">
        <v>1E-3</v>
      </c>
      <c r="H10" s="136">
        <v>1000</v>
      </c>
      <c r="I10" s="132">
        <v>0</v>
      </c>
      <c r="J10" s="134" t="s">
        <v>307</v>
      </c>
      <c r="K10" s="134" t="s">
        <v>308</v>
      </c>
    </row>
    <row r="11" spans="1:11" x14ac:dyDescent="0.2">
      <c r="A11" s="138">
        <v>9</v>
      </c>
      <c r="B11" s="133" t="s">
        <v>324</v>
      </c>
      <c r="C11" s="134" t="s">
        <v>325</v>
      </c>
      <c r="D11" s="132">
        <v>100</v>
      </c>
      <c r="E11" s="132">
        <v>0</v>
      </c>
      <c r="F11" s="132">
        <v>100</v>
      </c>
      <c r="G11" s="135">
        <v>1E-3</v>
      </c>
      <c r="H11" s="136">
        <v>1000</v>
      </c>
      <c r="I11" s="132">
        <v>0</v>
      </c>
      <c r="J11" s="134" t="s">
        <v>307</v>
      </c>
      <c r="K11" s="134" t="s">
        <v>308</v>
      </c>
    </row>
    <row r="12" spans="1:11" x14ac:dyDescent="0.2">
      <c r="A12" s="138">
        <v>10</v>
      </c>
      <c r="B12" s="133" t="s">
        <v>326</v>
      </c>
      <c r="C12" s="134" t="s">
        <v>327</v>
      </c>
      <c r="D12" s="132">
        <v>100</v>
      </c>
      <c r="E12" s="132">
        <v>0</v>
      </c>
      <c r="F12" s="132">
        <v>100</v>
      </c>
      <c r="G12" s="135">
        <v>1E-3</v>
      </c>
      <c r="H12" s="136">
        <v>1000</v>
      </c>
      <c r="I12" s="132">
        <v>0</v>
      </c>
      <c r="J12" s="134" t="s">
        <v>307</v>
      </c>
      <c r="K12" s="134" t="s">
        <v>308</v>
      </c>
    </row>
    <row r="13" spans="1:11" x14ac:dyDescent="0.2">
      <c r="A13" s="138">
        <v>11</v>
      </c>
      <c r="B13" s="133" t="s">
        <v>328</v>
      </c>
      <c r="C13" s="134" t="s">
        <v>329</v>
      </c>
      <c r="D13" s="132">
        <v>100</v>
      </c>
      <c r="E13" s="132">
        <v>0</v>
      </c>
      <c r="F13" s="132">
        <v>100</v>
      </c>
      <c r="G13" s="135">
        <v>1E-3</v>
      </c>
      <c r="H13" s="136">
        <v>1000</v>
      </c>
      <c r="I13" s="132">
        <v>0</v>
      </c>
      <c r="J13" s="134" t="s">
        <v>307</v>
      </c>
      <c r="K13" s="134" t="s">
        <v>308</v>
      </c>
    </row>
    <row r="14" spans="1:11" x14ac:dyDescent="0.2">
      <c r="A14" s="138">
        <v>12</v>
      </c>
      <c r="B14" s="133" t="s">
        <v>330</v>
      </c>
      <c r="C14" s="134" t="s">
        <v>331</v>
      </c>
      <c r="D14" s="132">
        <v>59</v>
      </c>
      <c r="E14" s="132">
        <v>0</v>
      </c>
      <c r="F14" s="132">
        <v>59</v>
      </c>
      <c r="G14" s="135">
        <v>5.9999999999999995E-4</v>
      </c>
      <c r="H14" s="136">
        <v>590</v>
      </c>
      <c r="I14" s="132">
        <v>0</v>
      </c>
      <c r="J14" s="134" t="s">
        <v>307</v>
      </c>
      <c r="K14" s="134" t="s">
        <v>308</v>
      </c>
    </row>
    <row r="15" spans="1:11" x14ac:dyDescent="0.2">
      <c r="A15" s="138">
        <v>13</v>
      </c>
      <c r="B15" s="133" t="s">
        <v>332</v>
      </c>
      <c r="C15" s="134" t="s">
        <v>333</v>
      </c>
      <c r="D15" s="132">
        <v>59</v>
      </c>
      <c r="E15" s="132">
        <v>0</v>
      </c>
      <c r="F15" s="132">
        <v>59</v>
      </c>
      <c r="G15" s="135">
        <v>5.9999999999999995E-4</v>
      </c>
      <c r="H15" s="136">
        <v>590</v>
      </c>
      <c r="I15" s="132">
        <v>0</v>
      </c>
      <c r="J15" s="134" t="s">
        <v>307</v>
      </c>
      <c r="K15" s="134" t="s">
        <v>311</v>
      </c>
    </row>
    <row r="16" spans="1:11" x14ac:dyDescent="0.2">
      <c r="A16" s="138">
        <v>14</v>
      </c>
      <c r="B16" s="133" t="s">
        <v>334</v>
      </c>
      <c r="C16" s="134" t="s">
        <v>335</v>
      </c>
      <c r="D16" s="132">
        <v>35</v>
      </c>
      <c r="E16" s="132">
        <v>0</v>
      </c>
      <c r="F16" s="132">
        <v>35</v>
      </c>
      <c r="G16" s="135">
        <v>2.9999999999999997E-4</v>
      </c>
      <c r="H16" s="136">
        <v>350</v>
      </c>
      <c r="I16" s="132">
        <v>0</v>
      </c>
      <c r="J16" s="134" t="s">
        <v>307</v>
      </c>
      <c r="K16" s="134" t="s">
        <v>308</v>
      </c>
    </row>
    <row r="17" spans="1:11" x14ac:dyDescent="0.2">
      <c r="A17" s="138">
        <v>15</v>
      </c>
      <c r="B17" s="133" t="s">
        <v>336</v>
      </c>
      <c r="C17" s="134" t="s">
        <v>337</v>
      </c>
      <c r="D17" s="132">
        <v>25</v>
      </c>
      <c r="E17" s="132">
        <v>0</v>
      </c>
      <c r="F17" s="132">
        <v>25</v>
      </c>
      <c r="G17" s="135">
        <v>2.0000000000000001E-4</v>
      </c>
      <c r="H17" s="136">
        <v>250</v>
      </c>
      <c r="I17" s="132">
        <v>0</v>
      </c>
      <c r="J17" s="134" t="s">
        <v>307</v>
      </c>
      <c r="K17" s="134" t="s">
        <v>308</v>
      </c>
    </row>
    <row r="18" spans="1:11" x14ac:dyDescent="0.2">
      <c r="A18" s="138">
        <v>16</v>
      </c>
      <c r="B18" s="133" t="s">
        <v>338</v>
      </c>
      <c r="C18" s="134" t="s">
        <v>339</v>
      </c>
      <c r="D18" s="132">
        <v>10</v>
      </c>
      <c r="E18" s="132">
        <v>0</v>
      </c>
      <c r="F18" s="132">
        <v>10</v>
      </c>
      <c r="G18" s="135">
        <v>1E-4</v>
      </c>
      <c r="H18" s="136">
        <v>100</v>
      </c>
      <c r="I18" s="132">
        <v>0</v>
      </c>
      <c r="J18" s="134" t="s">
        <v>307</v>
      </c>
      <c r="K18" s="134" t="s">
        <v>308</v>
      </c>
    </row>
    <row r="19" spans="1:11" x14ac:dyDescent="0.2">
      <c r="A19" s="138">
        <v>17</v>
      </c>
      <c r="B19" s="133" t="s">
        <v>340</v>
      </c>
      <c r="C19" s="134" t="s">
        <v>341</v>
      </c>
      <c r="D19" s="132">
        <v>2</v>
      </c>
      <c r="E19" s="132">
        <v>0</v>
      </c>
      <c r="F19" s="132">
        <v>2</v>
      </c>
      <c r="G19" s="135">
        <v>0</v>
      </c>
      <c r="H19" s="136">
        <v>20</v>
      </c>
      <c r="I19" s="132">
        <v>0</v>
      </c>
      <c r="J19" s="134" t="s">
        <v>307</v>
      </c>
      <c r="K19" s="134" t="s">
        <v>342</v>
      </c>
    </row>
    <row r="20" spans="1:11" x14ac:dyDescent="0.2">
      <c r="A20" s="138">
        <v>18</v>
      </c>
      <c r="B20" s="133" t="s">
        <v>343</v>
      </c>
      <c r="C20" s="134" t="s">
        <v>344</v>
      </c>
      <c r="D20" s="132">
        <v>1</v>
      </c>
      <c r="E20" s="132">
        <v>0</v>
      </c>
      <c r="F20" s="132">
        <v>1</v>
      </c>
      <c r="G20" s="135">
        <v>0</v>
      </c>
      <c r="H20" s="136">
        <v>10</v>
      </c>
      <c r="I20" s="132">
        <v>0</v>
      </c>
      <c r="J20" s="134" t="s">
        <v>307</v>
      </c>
      <c r="K20" s="134" t="s">
        <v>308</v>
      </c>
    </row>
    <row r="21" spans="1:11" x14ac:dyDescent="0.2">
      <c r="A21" s="139"/>
      <c r="B21" s="140" t="s">
        <v>38</v>
      </c>
      <c r="C21" s="140"/>
      <c r="D21" s="140"/>
      <c r="E21" s="140"/>
      <c r="F21" s="140">
        <v>6369</v>
      </c>
      <c r="G21" s="140">
        <v>6.1699999999999998E-2</v>
      </c>
      <c r="H21" s="140">
        <v>63690</v>
      </c>
      <c r="I21" s="140">
        <v>0</v>
      </c>
      <c r="J21" s="140"/>
      <c r="K21" s="1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Table I</vt:lpstr>
      <vt:lpstr>Table II</vt:lpstr>
      <vt:lpstr>Table III</vt:lpstr>
      <vt:lpstr>Table IV</vt:lpstr>
      <vt:lpstr>Table V</vt:lpstr>
      <vt:lpstr>Table VI</vt:lpstr>
      <vt:lpstr>Bodies_Corporate</vt:lpstr>
      <vt:lpstr>NRI</vt:lpstr>
      <vt:lpstr>HUF</vt:lpstr>
      <vt:lpstr>Institutions</vt:lpstr>
      <vt:lpstr>Public</vt:lpstr>
      <vt:lpstr>Firms</vt:lpstr>
      <vt:lpstr>Distribution of Holding</vt:lpstr>
      <vt:lpstr>Pldgshrs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circulars may be defined in two parts, one to convey background, rationale, objective of a decision and the other to commu</dc:title>
  <dc:creator>1171</dc:creator>
  <cp:lastModifiedBy>admin</cp:lastModifiedBy>
  <dcterms:created xsi:type="dcterms:W3CDTF">2016-01-05T09:38:22Z</dcterms:created>
  <dcterms:modified xsi:type="dcterms:W3CDTF">2025-01-08T07:14:34Z</dcterms:modified>
</cp:coreProperties>
</file>